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updateLinks="never" codeName="ThisWorkbook" defaultThemeVersion="124226"/>
  <mc:AlternateContent xmlns:mc="http://schemas.openxmlformats.org/markup-compatibility/2006">
    <mc:Choice Requires="x15">
      <x15ac:absPath xmlns:x15ac="http://schemas.microsoft.com/office/spreadsheetml/2010/11/ac" url="C:\Users\gt0620\Downloads\BIV 03.12.2025\"/>
    </mc:Choice>
  </mc:AlternateContent>
  <xr:revisionPtr revIDLastSave="0" documentId="13_ncr:1_{672E1A34-CCB4-4337-92BB-F149ABB6A3D9}" xr6:coauthVersionLast="47" xr6:coauthVersionMax="47" xr10:uidLastSave="{00000000-0000-0000-0000-000000000000}"/>
  <bookViews>
    <workbookView xWindow="-120" yWindow="-120" windowWidth="29040" windowHeight="15720" tabRatio="861"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Modalités de versement" sheetId="18" r:id="rId13"/>
    <sheet name="Autres fonds" sheetId="17" r:id="rId14"/>
    <sheet name="Données" sheetId="4" state="hidden" r:id="rId15"/>
  </sheets>
  <externalReferences>
    <externalReference r:id="rId16"/>
    <externalReference r:id="rId17"/>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Z_8BBDF041_1EC5_4F43_8AC5_BFD5AE5CB39A_.wvu.Cols" localSheetId="11" hidden="1">'Fiche récapitulative'!$R:$R,'Fiche récapitulative'!$T:$Y</definedName>
    <definedName name="Z_8BBDF041_1EC5_4F43_8AC5_BFD5AE5CB39A_.wvu.Cols" localSheetId="0" hidden="1">'Informations Entreprise'!$CD:$CF</definedName>
    <definedName name="Z_8BBDF041_1EC5_4F43_8AC5_BFD5AE5CB39A_.wvu.FilterData" localSheetId="0" hidden="1">'Informations Entreprise'!$E$37:$U$37</definedName>
    <definedName name="Z_8BBDF041_1EC5_4F43_8AC5_BFD5AE5CB39A_.wvu.PrintArea" localSheetId="1" hidden="1">'Bulletin 1'!$A$1:$AX$135</definedName>
    <definedName name="Z_8BBDF041_1EC5_4F43_8AC5_BFD5AE5CB39A_.wvu.PrintArea" localSheetId="2" hidden="1">'Bulletin 2'!$A$1:$AX$133</definedName>
    <definedName name="Z_8BBDF041_1EC5_4F43_8AC5_BFD5AE5CB39A_.wvu.PrintArea" localSheetId="3" hidden="1">'Bulletin 3'!$A$1:$AX$133</definedName>
    <definedName name="Z_8BBDF041_1EC5_4F43_8AC5_BFD5AE5CB39A_.wvu.PrintArea" localSheetId="11" hidden="1">'Fiche récapitulative'!$A$1:$P$71</definedName>
    <definedName name="Z_8BBDF041_1EC5_4F43_8AC5_BFD5AE5CB39A_.wvu.PrintArea" localSheetId="0" hidden="1">'Informations Entreprise'!$A$1:$BH$46</definedName>
    <definedName name="Z_8BBDF041_1EC5_4F43_8AC5_BFD5AE5CB39A_.wvu.Rows" localSheetId="1" hidden="1">'Bulletin 1'!$142:$161</definedName>
    <definedName name="Z_8BBDF041_1EC5_4F43_8AC5_BFD5AE5CB39A_.wvu.Rows" localSheetId="10" hidden="1">'Bulletin 10'!$140:$159</definedName>
    <definedName name="Z_8BBDF041_1EC5_4F43_8AC5_BFD5AE5CB39A_.wvu.Rows" localSheetId="2" hidden="1">'Bulletin 2'!$140:$159</definedName>
    <definedName name="Z_8BBDF041_1EC5_4F43_8AC5_BFD5AE5CB39A_.wvu.Rows" localSheetId="3" hidden="1">'Bulletin 3'!$140:$159</definedName>
    <definedName name="Z_8BBDF041_1EC5_4F43_8AC5_BFD5AE5CB39A_.wvu.Rows" localSheetId="4" hidden="1">'Bulletin 4'!$140:$159</definedName>
    <definedName name="Z_8BBDF041_1EC5_4F43_8AC5_BFD5AE5CB39A_.wvu.Rows" localSheetId="5" hidden="1">'Bulletin 5'!$140:$159</definedName>
    <definedName name="Z_8BBDF041_1EC5_4F43_8AC5_BFD5AE5CB39A_.wvu.Rows" localSheetId="6" hidden="1">'Bulletin 6'!$140:$159</definedName>
    <definedName name="Z_8BBDF041_1EC5_4F43_8AC5_BFD5AE5CB39A_.wvu.Rows" localSheetId="7" hidden="1">'Bulletin 7'!$140:$159</definedName>
    <definedName name="Z_8BBDF041_1EC5_4F43_8AC5_BFD5AE5CB39A_.wvu.Rows" localSheetId="8" hidden="1">'Bulletin 8'!$140:$159</definedName>
    <definedName name="Z_8BBDF041_1EC5_4F43_8AC5_BFD5AE5CB39A_.wvu.Rows" localSheetId="9" hidden="1">'Bulletin 9'!$140:$159</definedName>
    <definedName name="Z_8BBDF041_1EC5_4F43_8AC5_BFD5AE5CB39A_.wvu.Rows" localSheetId="11" hidden="1">'Fiche récapitulative'!$65:$69</definedName>
    <definedName name="_xlnm.Print_Area" localSheetId="1">'Bulletin 1'!$A$1:$AX$135</definedName>
    <definedName name="_xlnm.Print_Area" localSheetId="10">'Bulletin 10'!$A$1:$AX$133</definedName>
    <definedName name="_xlnm.Print_Area" localSheetId="2">'Bulletin 2'!$A$1:$AX$133</definedName>
    <definedName name="_xlnm.Print_Area" localSheetId="3">'Bulletin 3'!$A$1:$AX$133</definedName>
    <definedName name="_xlnm.Print_Area" localSheetId="4">'Bulletin 4'!$A$1:$AX$133</definedName>
    <definedName name="_xlnm.Print_Area" localSheetId="5">'Bulletin 5'!$A$1:$AX$133</definedName>
    <definedName name="_xlnm.Print_Area" localSheetId="6">'Bulletin 6'!$A$1:$AX$133</definedName>
    <definedName name="_xlnm.Print_Area" localSheetId="7">'Bulletin 7'!$A$1:$AX$133</definedName>
    <definedName name="_xlnm.Print_Area" localSheetId="8">'Bulletin 8'!$A$1:$AX$133</definedName>
    <definedName name="_xlnm.Print_Area" localSheetId="9">'Bulletin 9'!$A$1:$AX$133</definedName>
    <definedName name="_xlnm.Print_Area" localSheetId="11">'Fiche récapitulative'!$A$1:$P$71</definedName>
    <definedName name="_xlnm.Print_Area" localSheetId="0">'Informations Entreprise'!$A$1:$BH$46</definedName>
  </definedNames>
  <calcPr calcId="191029"/>
  <customWorkbookViews>
    <customWorkbookView name="1 page" guid="{8BBDF041-1EC5-4F43-8AC5-BFD5AE5CB39A}" maximized="1" xWindow="-8" yWindow="-8" windowWidth="1936" windowHeight="1056" tabRatio="768"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59" i="1" l="1"/>
  <c r="R59" i="1"/>
  <c r="AV61" i="1"/>
  <c r="R61" i="1"/>
  <c r="AZ55" i="15"/>
  <c r="AZ55" i="14"/>
  <c r="AZ55" i="13"/>
  <c r="AZ55" i="12"/>
  <c r="AZ55" i="11"/>
  <c r="AZ55" i="10"/>
  <c r="AZ55" i="9"/>
  <c r="AZ55" i="8"/>
  <c r="AZ55" i="7"/>
  <c r="AZ55" i="6"/>
  <c r="AV57" i="1"/>
  <c r="R57" i="1"/>
  <c r="L86" i="15"/>
  <c r="AZ73" i="15" a="1"/>
  <c r="AZ73" i="15" s="1"/>
  <c r="AZ72" i="15"/>
  <c r="AZ69" i="15"/>
  <c r="B44" i="15"/>
  <c r="B42" i="15"/>
  <c r="B40" i="15"/>
  <c r="B38" i="15"/>
  <c r="B36" i="15"/>
  <c r="B32" i="15"/>
  <c r="M28" i="15"/>
  <c r="M26" i="15"/>
  <c r="AH24" i="15"/>
  <c r="M24" i="15"/>
  <c r="AH22" i="15"/>
  <c r="AZ59" i="15" s="1" a="1"/>
  <c r="AZ59" i="15" s="1"/>
  <c r="M22" i="15"/>
  <c r="L86" i="14"/>
  <c r="AZ73" i="14" a="1"/>
  <c r="AZ73" i="14" s="1"/>
  <c r="AZ72" i="14"/>
  <c r="AZ69" i="14"/>
  <c r="B44" i="14"/>
  <c r="B42" i="14"/>
  <c r="B40" i="14"/>
  <c r="B38" i="14"/>
  <c r="B36" i="14"/>
  <c r="B32" i="14"/>
  <c r="M28" i="14"/>
  <c r="M26" i="14"/>
  <c r="AH24" i="14"/>
  <c r="M24" i="14"/>
  <c r="AH22" i="14"/>
  <c r="M22" i="14"/>
  <c r="L86" i="13"/>
  <c r="AZ73" i="13" a="1"/>
  <c r="AZ73" i="13" s="1"/>
  <c r="AZ72" i="13"/>
  <c r="AZ69" i="13"/>
  <c r="B44" i="13"/>
  <c r="B42" i="13"/>
  <c r="B40" i="13"/>
  <c r="B38" i="13"/>
  <c r="B36" i="13"/>
  <c r="B32" i="13"/>
  <c r="M28" i="13"/>
  <c r="M26" i="13"/>
  <c r="AH24" i="13"/>
  <c r="M24" i="13"/>
  <c r="AH22" i="13"/>
  <c r="M22" i="13"/>
  <c r="L86" i="12"/>
  <c r="AZ73" i="12" a="1"/>
  <c r="AZ73" i="12" s="1"/>
  <c r="AZ72" i="12"/>
  <c r="AZ69" i="12"/>
  <c r="B44" i="12"/>
  <c r="B42" i="12"/>
  <c r="B40" i="12"/>
  <c r="B38" i="12"/>
  <c r="B36" i="12"/>
  <c r="B32" i="12"/>
  <c r="M28" i="12"/>
  <c r="M26" i="12"/>
  <c r="AH24" i="12"/>
  <c r="M24" i="12"/>
  <c r="AH22" i="12"/>
  <c r="M22" i="12"/>
  <c r="L86" i="11"/>
  <c r="AZ73" i="11" a="1"/>
  <c r="AZ73" i="11" s="1"/>
  <c r="AZ72" i="11"/>
  <c r="AZ69" i="11"/>
  <c r="B44" i="11"/>
  <c r="B42" i="11"/>
  <c r="B40" i="11"/>
  <c r="B38" i="11"/>
  <c r="B36" i="11"/>
  <c r="B32" i="11"/>
  <c r="M28" i="11"/>
  <c r="M26" i="11"/>
  <c r="AH24" i="11"/>
  <c r="M24" i="11"/>
  <c r="AH22" i="11"/>
  <c r="M22" i="11"/>
  <c r="L86" i="10"/>
  <c r="AZ73" i="10" a="1"/>
  <c r="AZ73" i="10" s="1"/>
  <c r="AZ72" i="10"/>
  <c r="AZ69" i="10"/>
  <c r="B44" i="10"/>
  <c r="B42" i="10"/>
  <c r="B40" i="10"/>
  <c r="B38" i="10"/>
  <c r="B36" i="10"/>
  <c r="B32" i="10"/>
  <c r="M28" i="10"/>
  <c r="M26" i="10"/>
  <c r="AH24" i="10"/>
  <c r="M24" i="10"/>
  <c r="AH22" i="10"/>
  <c r="M22" i="10"/>
  <c r="L86" i="9"/>
  <c r="AZ73" i="9" a="1"/>
  <c r="AZ73" i="9" s="1"/>
  <c r="AZ72" i="9"/>
  <c r="AZ69" i="9"/>
  <c r="B44" i="9"/>
  <c r="B42" i="9"/>
  <c r="B40" i="9"/>
  <c r="B38" i="9"/>
  <c r="B36" i="9"/>
  <c r="B32" i="9"/>
  <c r="M28" i="9"/>
  <c r="M26" i="9"/>
  <c r="AH24" i="9"/>
  <c r="M24" i="9"/>
  <c r="AH22" i="9"/>
  <c r="M22" i="9"/>
  <c r="L86" i="8"/>
  <c r="AZ73" i="8" a="1"/>
  <c r="AZ73" i="8" s="1"/>
  <c r="AZ72" i="8"/>
  <c r="AZ69" i="8"/>
  <c r="B44" i="8"/>
  <c r="B42" i="8"/>
  <c r="B40" i="8"/>
  <c r="B38" i="8"/>
  <c r="B36" i="8"/>
  <c r="B32" i="8"/>
  <c r="M28" i="8"/>
  <c r="M26" i="8"/>
  <c r="AH24" i="8"/>
  <c r="M24" i="8"/>
  <c r="AH22" i="8"/>
  <c r="M22" i="8"/>
  <c r="L86" i="7"/>
  <c r="AZ73" i="7" a="1"/>
  <c r="AZ73" i="7" s="1"/>
  <c r="AZ72" i="7"/>
  <c r="AZ69" i="7"/>
  <c r="B44" i="7"/>
  <c r="B42" i="7"/>
  <c r="B40" i="7"/>
  <c r="B38" i="7"/>
  <c r="B36" i="7"/>
  <c r="B32" i="7"/>
  <c r="M28" i="7"/>
  <c r="M26" i="7"/>
  <c r="AH24" i="7"/>
  <c r="M24" i="7"/>
  <c r="AH22" i="7"/>
  <c r="AZ59" i="7" s="1" a="1"/>
  <c r="AZ59" i="7" s="1"/>
  <c r="M22" i="7"/>
  <c r="H17" i="3"/>
  <c r="H15" i="3"/>
  <c r="AL25" i="1"/>
  <c r="AL26" i="1"/>
  <c r="AL22" i="1"/>
  <c r="AL21" i="1"/>
  <c r="AV37" i="1"/>
  <c r="AL24" i="1"/>
  <c r="P24" i="1"/>
  <c r="Z32" i="3"/>
  <c r="Z31" i="3"/>
  <c r="Z30" i="3"/>
  <c r="Z29" i="3"/>
  <c r="Z28" i="3"/>
  <c r="Z27" i="3"/>
  <c r="Z26" i="3"/>
  <c r="Z25" i="3"/>
  <c r="Z24" i="3"/>
  <c r="Z23" i="3"/>
  <c r="M19" i="14" l="1"/>
  <c r="X86" i="14"/>
  <c r="AN48" i="14" s="1"/>
  <c r="M19" i="15"/>
  <c r="X86" i="15"/>
  <c r="AN48" i="15" s="1"/>
  <c r="M19" i="8"/>
  <c r="X86" i="8"/>
  <c r="AN48" i="8" s="1"/>
  <c r="M19" i="13"/>
  <c r="X86" i="13"/>
  <c r="AN48" i="13" s="1"/>
  <c r="M19" i="9"/>
  <c r="X86" i="9"/>
  <c r="AN48" i="9" s="1"/>
  <c r="AK86" i="13"/>
  <c r="M30" i="3" s="1"/>
  <c r="M19" i="10"/>
  <c r="X86" i="10"/>
  <c r="AN48" i="10" s="1"/>
  <c r="M19" i="11"/>
  <c r="X86" i="11"/>
  <c r="AN48" i="11" s="1"/>
  <c r="M19" i="7"/>
  <c r="X86" i="7"/>
  <c r="AN48" i="7" s="1"/>
  <c r="M19" i="12"/>
  <c r="X86" i="12"/>
  <c r="AN48" i="12" s="1"/>
  <c r="AZ59" i="14" a="1"/>
  <c r="AZ59" i="14" s="1"/>
  <c r="AZ59" i="13" a="1"/>
  <c r="AZ59" i="13" s="1"/>
  <c r="AZ59" i="8" a="1"/>
  <c r="AZ59" i="8" s="1"/>
  <c r="AZ59" i="9" a="1"/>
  <c r="AZ59" i="9" s="1"/>
  <c r="AZ58" i="10"/>
  <c r="AZ59" i="11" a="1"/>
  <c r="AZ59" i="11" s="1"/>
  <c r="AZ59" i="12" a="1"/>
  <c r="AZ59" i="12" s="1"/>
  <c r="AZ59" i="10" a="1"/>
  <c r="AZ59" i="10" s="1"/>
  <c r="AZ58" i="13"/>
  <c r="AZ58" i="8"/>
  <c r="AZ58" i="11"/>
  <c r="AZ58" i="14"/>
  <c r="AZ58" i="9"/>
  <c r="AZ58" i="12"/>
  <c r="AZ58" i="7"/>
  <c r="AZ58" i="15"/>
  <c r="AK86" i="15"/>
  <c r="M32" i="3" s="1"/>
  <c r="AK86" i="14"/>
  <c r="M31" i="3" s="1"/>
  <c r="AK86" i="7"/>
  <c r="M24" i="3" s="1"/>
  <c r="C61" i="3"/>
  <c r="AK86" i="10" l="1"/>
  <c r="M27" i="3" s="1"/>
  <c r="AK86" i="11"/>
  <c r="M28" i="3" s="1"/>
  <c r="AK86" i="12"/>
  <c r="M29" i="3" s="1"/>
  <c r="AK86" i="9"/>
  <c r="M26" i="3" s="1"/>
  <c r="AK86" i="8"/>
  <c r="M25" i="3" s="1"/>
  <c r="J32" i="3"/>
  <c r="J31" i="3"/>
  <c r="J30" i="3"/>
  <c r="J29" i="3"/>
  <c r="J28" i="3"/>
  <c r="J27" i="3"/>
  <c r="J26" i="3"/>
  <c r="J25" i="3"/>
  <c r="F32" i="3"/>
  <c r="F31" i="3"/>
  <c r="F30" i="3"/>
  <c r="F29" i="3"/>
  <c r="F28" i="3"/>
  <c r="F27" i="3"/>
  <c r="F26" i="3"/>
  <c r="F25" i="3"/>
  <c r="F24" i="3"/>
  <c r="J23" i="3"/>
  <c r="J24" i="3"/>
  <c r="F23" i="3"/>
  <c r="B32" i="3"/>
  <c r="B31" i="3"/>
  <c r="B30" i="3"/>
  <c r="B29" i="3"/>
  <c r="B28" i="3"/>
  <c r="B27" i="3"/>
  <c r="B26" i="3"/>
  <c r="B25" i="3"/>
  <c r="B24" i="3"/>
  <c r="B23" i="3"/>
  <c r="AH24" i="6"/>
  <c r="M19" i="6" l="1"/>
  <c r="X86" i="6"/>
  <c r="M26" i="6"/>
  <c r="L23" i="3" l="1"/>
  <c r="L24" i="3" s="1"/>
  <c r="V23" i="3" l="1"/>
  <c r="L25" i="3" l="1"/>
  <c r="C27" i="4"/>
  <c r="C26" i="4"/>
  <c r="D27" i="4"/>
  <c r="D26" i="4"/>
  <c r="O25" i="3" l="1"/>
  <c r="N25" i="3"/>
  <c r="L26" i="3"/>
  <c r="O26" i="3" l="1"/>
  <c r="N26" i="3"/>
  <c r="L27" i="3"/>
  <c r="T23" i="3"/>
  <c r="O27" i="3" l="1"/>
  <c r="N27" i="3"/>
  <c r="L28" i="3"/>
  <c r="O28" i="3" l="1"/>
  <c r="N28" i="3"/>
  <c r="L29" i="3"/>
  <c r="O29" i="3" l="1"/>
  <c r="N29" i="3"/>
  <c r="L30" i="3"/>
  <c r="B32" i="6"/>
  <c r="N30" i="3" l="1"/>
  <c r="O30" i="3"/>
  <c r="L31" i="3"/>
  <c r="M22" i="3"/>
  <c r="O31" i="3" l="1"/>
  <c r="N31" i="3"/>
  <c r="L32" i="3"/>
  <c r="M28" i="6"/>
  <c r="M24" i="6"/>
  <c r="AH22" i="6"/>
  <c r="M22" i="6"/>
  <c r="J61" i="3"/>
  <c r="AN48" i="6"/>
  <c r="L86" i="6"/>
  <c r="L17" i="3"/>
  <c r="L15" i="3"/>
  <c r="AZ59" i="6" l="1" a="1"/>
  <c r="AZ59" i="6" s="1"/>
  <c r="AZ58" i="6"/>
  <c r="O32" i="3"/>
  <c r="N32" i="3"/>
  <c r="E10" i="3"/>
  <c r="V32" i="3" l="1"/>
  <c r="V31" i="3"/>
  <c r="V30" i="3"/>
  <c r="V29" i="3"/>
  <c r="V28" i="3"/>
  <c r="V27" i="3"/>
  <c r="V26" i="3"/>
  <c r="V25" i="3"/>
  <c r="T30" i="3"/>
  <c r="T29" i="3"/>
  <c r="T28" i="3"/>
  <c r="T31" i="3"/>
  <c r="T27" i="3"/>
  <c r="T26" i="3"/>
  <c r="T32" i="3"/>
  <c r="T25" i="3"/>
  <c r="AZ72" i="6"/>
  <c r="AZ69" i="6"/>
  <c r="B44" i="6"/>
  <c r="B42" i="6"/>
  <c r="B40" i="6"/>
  <c r="B38" i="6"/>
  <c r="B36" i="6"/>
  <c r="E8" i="3"/>
  <c r="E17" i="3"/>
  <c r="O23" i="3" l="1"/>
  <c r="O24" i="3"/>
  <c r="V24" i="3"/>
  <c r="T24" i="3"/>
  <c r="AZ73" i="6" a="1"/>
  <c r="AZ73" i="6" s="1"/>
  <c r="AK86" i="6"/>
  <c r="M23" i="3" s="1"/>
  <c r="O33" i="3" l="1"/>
  <c r="M33" i="3"/>
  <c r="S30" i="3"/>
  <c r="S31" i="3"/>
  <c r="S32" i="3"/>
  <c r="S29" i="3"/>
  <c r="S28" i="3"/>
  <c r="S27" i="3"/>
  <c r="S25" i="3"/>
  <c r="S24" i="3"/>
  <c r="S23" i="3"/>
  <c r="S26" i="3"/>
  <c r="E15" i="3" l="1"/>
  <c r="N24" i="3" s="1"/>
  <c r="N23" i="3" l="1"/>
  <c r="P23" i="3" s="1"/>
  <c r="P24" i="3"/>
  <c r="P25" i="3"/>
  <c r="P26" i="3"/>
  <c r="P27" i="3"/>
  <c r="P28" i="3"/>
  <c r="P29" i="3"/>
  <c r="P30" i="3"/>
  <c r="P31" i="3"/>
  <c r="P32" i="3"/>
  <c r="R30" i="3"/>
  <c r="N33" i="3" l="1"/>
  <c r="R26" i="3"/>
  <c r="R28" i="3"/>
  <c r="R29" i="3"/>
  <c r="R23" i="3"/>
  <c r="R31" i="3"/>
  <c r="Q24" i="3"/>
  <c r="R24" i="3"/>
  <c r="R32" i="3"/>
  <c r="R27" i="3"/>
  <c r="R25" i="3"/>
  <c r="Q32" i="3"/>
  <c r="Q23" i="3"/>
  <c r="Q31" i="3" l="1"/>
  <c r="Q30" i="3"/>
  <c r="Q29" i="3"/>
  <c r="Q28" i="3"/>
  <c r="Q27" i="3"/>
  <c r="Q26" i="3"/>
  <c r="Q25" i="3"/>
  <c r="I66" i="3"/>
  <c r="K66" i="3"/>
  <c r="D45" i="3"/>
  <c r="C41" i="3"/>
  <c r="G68" i="3" l="1"/>
  <c r="G55" i="3" l="1"/>
  <c r="G6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<sst xmlns="http://schemas.openxmlformats.org/spreadsheetml/2006/main" count="867" uniqueCount="202">
  <si>
    <t>Document à remplir par l'entreprise</t>
  </si>
  <si>
    <t>Code entreprise</t>
  </si>
  <si>
    <t>Code postal</t>
  </si>
  <si>
    <t>Fait à</t>
  </si>
  <si>
    <t>Participation</t>
  </si>
  <si>
    <t>Intéressement</t>
  </si>
  <si>
    <t>Jours de repos non pris / CET</t>
  </si>
  <si>
    <t>SIGNATURE DE L'ENTREPRISE</t>
  </si>
  <si>
    <t>Je renonce aux versements déductibles</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</si>
  <si>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</si>
  <si>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</si>
  <si>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</si>
  <si>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</si>
  <si>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</si>
  <si>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</si>
  <si>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</si>
  <si>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</si>
  <si>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</si>
  <si>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</si>
  <si>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</si>
  <si>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</si>
  <si>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</si>
  <si>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</si>
  <si>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</si>
  <si>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</si>
  <si>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</si>
  <si>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</si>
  <si>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</si>
  <si>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</si>
  <si>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</si>
  <si>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</si>
  <si>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</si>
  <si>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</si>
  <si>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</si>
  <si>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</si>
  <si>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</si>
  <si>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</si>
  <si>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</si>
  <si>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</si>
  <si>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</si>
  <si>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</si>
  <si>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</si>
  <si>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</si>
  <si>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</si>
  <si>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</si>
  <si>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</si>
  <si>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</si>
  <si>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</si>
  <si>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PASS 2020</t>
  </si>
  <si>
    <t>Abondement unilatéral</t>
  </si>
  <si>
    <t>Plafond si Salarié :</t>
  </si>
  <si>
    <t>Plafond si Non Salarié :</t>
  </si>
  <si>
    <t>BULLETIN INDIVIDUEL DE VERSEMENTS SUR VOTRE PLAN D’ÉPARGNE SALARIALE</t>
  </si>
  <si>
    <t>N° Sécurité sociale</t>
  </si>
  <si>
    <t>Nom</t>
  </si>
  <si>
    <t>Prénom</t>
  </si>
  <si>
    <t xml:space="preserve">Adresse </t>
  </si>
  <si>
    <t>E-mail</t>
  </si>
  <si>
    <t>Téléphone</t>
  </si>
  <si>
    <t xml:space="preserve">Je choisis de bénéficier des versements déductibles dans le PERCOL      </t>
  </si>
  <si>
    <t>NOM DES FONDS</t>
  </si>
  <si>
    <t>110429 - Finama Épargne Court Terme</t>
  </si>
  <si>
    <t>79139 - Finama Actions Internationales</t>
  </si>
  <si>
    <t>116119 - Groupama Sélection PME-ETI</t>
  </si>
  <si>
    <t>J’atteste sur l’honneur que mon versement est conforme à la réglementation, notamment qu'il provient bien de mes avoirs personnels et que l’ensemble de mes versements de l’année au PEE ne dépasse pas 25 % de ma rémunération annuelle brute.</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</si>
  <si>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</si>
  <si>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</si>
  <si>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</si>
  <si>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</si>
  <si>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</si>
  <si>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</si>
  <si>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</si>
  <si>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</si>
  <si>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</si>
  <si>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</si>
  <si>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</si>
  <si>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</si>
  <si>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</si>
  <si>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Montant PERCOL</t>
  </si>
  <si>
    <t>+</t>
  </si>
  <si>
    <t>=</t>
  </si>
  <si>
    <t>PEE</t>
  </si>
  <si>
    <t>PERCOL</t>
  </si>
  <si>
    <t>Gestion libre</t>
  </si>
  <si>
    <t>Gestion pilotée</t>
  </si>
  <si>
    <t xml:space="preserve">Montant : </t>
  </si>
  <si>
    <t>Attention : Votre choix est irrévocable.
En l'absence de choix, les versements volontaires dans le PERCOL seront déductibles.</t>
  </si>
  <si>
    <t>Plus d'information &gt;</t>
  </si>
  <si>
    <t>FISCALITÉ DES VERSEMENTS VOLONTAIRES DANS LE PERCOL</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</si>
  <si>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</si>
  <si>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</si>
  <si>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</si>
  <si>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</si>
  <si>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</si>
  <si>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</si>
  <si>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</si>
  <si>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</si>
  <si>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Montant de l’abondement prélevé
PERCOL</t>
  </si>
  <si>
    <t>Ainsi que les bulletins individuels de versements de chaque épargnant (onglet bulletin)</t>
  </si>
  <si>
    <t>DOCUMENTS À FOURNIR</t>
  </si>
  <si>
    <t>X</t>
  </si>
  <si>
    <t>Tous les chèques sont à libeller à l'ordre de Groupama Épargne Salariale et à envoyer à l'adresse suivante :</t>
  </si>
  <si>
    <t>Groupama Épargne Salariale - Service Clients
46 rue Jules Méline - 53098 Laval Cedex 9</t>
  </si>
  <si>
    <t>Le chèque est à libeller à l'ordre de Groupama Épargne Salariale et à envoyer à l'adresse suivante :
Groupama Épargne Salariale - Service Clients
46 rue Jules Méline - 53098 Laval Cedex 9</t>
  </si>
  <si>
    <t>plafond PEE si vide</t>
  </si>
  <si>
    <t>plafonds PEE si non vide</t>
  </si>
  <si>
    <t>plafonds PERCOL si non vide</t>
  </si>
  <si>
    <t>plafond PERCOL si  vide</t>
  </si>
  <si>
    <t>Choisissez votre profil</t>
  </si>
  <si>
    <t>Profil Prudent Horizon Retraite</t>
  </si>
  <si>
    <t>Profil Équilibre Horizon Retraite</t>
  </si>
  <si>
    <t>Profil Dynamique Horizon Retraite</t>
  </si>
  <si>
    <t>Case à cocher</t>
  </si>
  <si>
    <t>N'hésitez pas à consulter l'onglet "Autres fonds" pour ajouter d'autres supports de placement.</t>
  </si>
  <si>
    <t>Avant de sélectionner un fonds, nous vous invitons à vérifier que celui-ci est bien disponible dans votre contrat, en vous connectant à votre Espace Entreprise sur groupama-es.fr, rubrique "Supports".</t>
  </si>
  <si>
    <t>Vous pouvez déduire de vos revenus imposables les versements volontaires effectués dans le PERCOL.
Les sommes seront alors fiscalisées au moment du retrait selon la réglementation en vigueur.</t>
  </si>
  <si>
    <t>Sélectionner la gamme de fonds</t>
  </si>
  <si>
    <t xml:space="preserve">Sélectionner l'origine des versements    </t>
  </si>
  <si>
    <t xml:space="preserve">PERCOL </t>
  </si>
  <si>
    <r>
      <rPr>
        <b/>
        <sz val="12"/>
        <color theme="1"/>
        <rFont val="Arial"/>
        <family val="2"/>
      </rPr>
      <t xml:space="preserve">Facultatif </t>
    </r>
    <r>
      <rPr>
        <sz val="12"/>
        <color theme="1"/>
        <rFont val="Arial"/>
        <family val="2"/>
      </rPr>
      <t>- Remplissez cette zone si vous voulez voir dans l'onglet "Fiche Récapitulative" le montant de l'abondement qui vous sera prélévé automatiquement.
Ne pas remplir cette zone si vous choisissez de verser un abondement unilatéral.</t>
    </r>
  </si>
  <si>
    <t>Nom de naissance</t>
  </si>
  <si>
    <t>Date de naissance</t>
  </si>
  <si>
    <t>Département de naissance</t>
  </si>
  <si>
    <t>Pays de naissance</t>
  </si>
  <si>
    <t>Ville de naissance</t>
  </si>
  <si>
    <t>Code et Nom du Fonds</t>
  </si>
  <si>
    <t>004939 - Diversifonds</t>
  </si>
  <si>
    <t>002459 - Fonvical</t>
  </si>
  <si>
    <t>015719 - Oblifonds</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</si>
  <si>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</si>
  <si>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</si>
  <si>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</si>
  <si>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</si>
  <si>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</si>
  <si>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</si>
  <si>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</si>
  <si>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</si>
  <si>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</si>
  <si>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</si>
  <si>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</si>
  <si>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</si>
  <si>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</si>
  <si>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</si>
  <si>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</si>
  <si>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</si>
  <si>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</si>
  <si>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</si>
  <si>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</si>
  <si>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</si>
  <si>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</si>
  <si>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</si>
  <si>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</si>
  <si>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</si>
  <si>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</si>
  <si>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</si>
  <si>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 xml:space="preserve">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
En l'absence de choix de fonds, les sommes seront investies sur le fonds par défaut dans le PEE ou selon le mode de gestion pilotée dans le PERCOL : soit le profil Équilibre Horizon Retraite s'il s'agit de votre premier versement ou si vous aviez opté pour la gestion libre lors de précédent versement, soit avec le même profil de gestion pilotée précédemment choisi.
Pour tout versement volontaire à partir de 8 000 €, une copie de votre pièce d'identité devra être fournie, accompagnée du dernier avis d'imposition pour un versement d’un montant de 15 000 € et plus.  </t>
  </si>
  <si>
    <t>Origine du versement</t>
  </si>
  <si>
    <r>
      <t xml:space="preserve">Mois et année civile de référence </t>
    </r>
    <r>
      <rPr>
        <sz val="8"/>
        <rFont val="Arial"/>
        <family val="2"/>
      </rPr>
      <t>(au format MMAAAA)</t>
    </r>
  </si>
  <si>
    <t>Profil Équilibré Horizon Retraite</t>
  </si>
  <si>
    <t>Choisir un profil de gestion pilotée</t>
  </si>
  <si>
    <t>Civilité</t>
  </si>
  <si>
    <t xml:space="preserve">N°Sécurité sociale </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</si>
  <si>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</si>
  <si>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</si>
  <si>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</si>
  <si>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</si>
  <si>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</si>
  <si>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</si>
  <si>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</si>
  <si>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</si>
  <si>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</si>
  <si>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</si>
  <si>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</si>
  <si>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</si>
  <si>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</si>
  <si>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</si>
  <si>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VERSION
PEE + PER</t>
  </si>
  <si>
    <t>Salaire</t>
  </si>
  <si>
    <t>- 3 SMIC</t>
  </si>
  <si>
    <t>+ 3 SMIC</t>
  </si>
  <si>
    <t xml:space="preserve"> &lt; à renseigner uniquement en cas de versement d'une prime de partage de la valeur</t>
  </si>
  <si>
    <t>Comment calculer la prime de partage de la valeur (PPV) ?</t>
  </si>
  <si>
    <t>Taille de l'entreprise</t>
  </si>
  <si>
    <t>- 50 salariés</t>
  </si>
  <si>
    <t>+ 50 salariés</t>
  </si>
  <si>
    <r>
      <rPr>
        <b/>
        <sz val="22"/>
        <color indexed="9"/>
        <rFont val="Arial"/>
        <family val="2"/>
      </rPr>
      <t>Bulletin de versements - 2025</t>
    </r>
    <r>
      <rPr>
        <sz val="8"/>
        <color indexed="9"/>
        <rFont val="Arial"/>
        <family val="2"/>
      </rPr>
      <t xml:space="preserve">
</t>
    </r>
    <r>
      <rPr>
        <sz val="14"/>
        <color indexed="9"/>
        <rFont val="Arial"/>
        <family val="2"/>
      </rPr>
      <t xml:space="preserve">Avec calcul automatique de l'abondement </t>
    </r>
    <r>
      <rPr>
        <b/>
        <sz val="14"/>
        <color rgb="FFFFFFFF"/>
        <rFont val="Arial"/>
        <family val="2"/>
      </rPr>
      <t>par Groupama Épargne Salariale</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</si>
  <si>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Epargne Salariale ainsi qu’à ses sous-traitants. Elles sont conservées par Groupama Epargne Salariale pendant une durée maximale de trente ans à compter de la disponibilité des avoirs.Vous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01-01-2025</t>
  </si>
  <si>
    <t>397882 - Groupama Absolute Return</t>
  </si>
  <si>
    <t>BRUT vers NET</t>
  </si>
  <si>
    <t>NET vers BRUT</t>
  </si>
  <si>
    <t>- de 50 salariés</t>
  </si>
  <si>
    <t>Montant brut de la PPV</t>
  </si>
  <si>
    <t>Montant net de la PPV</t>
  </si>
  <si>
    <r>
      <t xml:space="preserve">Montant net de la PPV
pour un salarié percevant
</t>
    </r>
    <r>
      <rPr>
        <b/>
        <sz val="10"/>
        <color rgb="FF177478"/>
        <rFont val="Arial"/>
        <family val="2"/>
      </rPr>
      <t>-</t>
    </r>
    <r>
      <rPr>
        <b/>
        <sz val="10"/>
        <color rgb="FF0A6E46"/>
        <rFont val="Arial"/>
        <family val="2"/>
      </rPr>
      <t xml:space="preserve"> de 3 SMIC</t>
    </r>
  </si>
  <si>
    <r>
      <t xml:space="preserve">Montant brut de la PPV
pour un salarié percevant
</t>
    </r>
    <r>
      <rPr>
        <b/>
        <sz val="10"/>
        <color rgb="FF0A6E46"/>
        <rFont val="Arial"/>
        <family val="2"/>
      </rPr>
      <t>- de 3 SMIC</t>
    </r>
  </si>
  <si>
    <t>La PPV peut aller jusqu’à 6 000 € (au lieu de 3000 €), par an et par bénéficiaire, à condition qu’il existe dans l’entreprise, au moment du versement :
• un accord d’intéressement et/ou de participation lorsque l’entreprise n’est pas soumise à la participation obligatoire
• un accord d’intéressement lorsqu’elle est soumise à la participation obligatoire</t>
  </si>
  <si>
    <t>+ de 50 salariés</t>
  </si>
  <si>
    <r>
      <t xml:space="preserve">Montant net de la PPV
pour un salarié percevant
</t>
    </r>
    <r>
      <rPr>
        <b/>
        <sz val="10"/>
        <color rgb="FF0A6E46"/>
        <rFont val="Arial"/>
        <family val="2"/>
      </rPr>
      <t>+ de 4 PASS (15 700 €/mois)</t>
    </r>
  </si>
  <si>
    <r>
      <t xml:space="preserve">Montant net de la PPV
pour un salarié percevant
</t>
    </r>
    <r>
      <rPr>
        <b/>
        <sz val="10"/>
        <color rgb="FF0A6E46"/>
        <rFont val="Arial"/>
        <family val="2"/>
      </rPr>
      <t>entre 3 SMIC et 4 PASS (15 700 €/mois)</t>
    </r>
  </si>
  <si>
    <r>
      <t xml:space="preserve">Montant brut de la PPV
pour un salarié percevant
</t>
    </r>
    <r>
      <rPr>
        <b/>
        <sz val="10"/>
        <color rgb="FF0A6E46"/>
        <rFont val="Arial"/>
        <family val="2"/>
      </rPr>
      <t>entre 3 SMIC et 4 PASS (15 700 €/mois)</t>
    </r>
  </si>
  <si>
    <t>La CSG/CRDS de 9,7% s'applique sur la base de 98,25% du montant de la PPV sauf si le bénéficiaire appartient à une entreprise de moins de 50 salariés et perçoit moins de 3 SMIC.
Pour les salariés percevant plus de 4 PASS, la CSG/CRDS s'applique sur 100% de la PPV quelle que soit la taille de l'entreprise.</t>
  </si>
  <si>
    <t>Fiche récapitulative 
des versements individuels et des abondements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</si>
</sst>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26"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i/>
      <sz val="11"/>
      <color theme="1"/>
      <name val="Arial"/>
      <family val="2"/>
    </font>
    <font>
      <b/>
      <i/>
      <sz val="12"/>
      <color theme="1"/>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sz val="11"/>
      <color rgb="FFFF0000"/>
      <name val="Calibri"/>
      <family val="2"/>
      <scheme val="minor"/>
    </font>
    <font>
      <i/>
      <sz val="10"/>
      <color rgb="FFFF0000"/>
      <name val="Calibri"/>
      <family val="2"/>
      <scheme val="minor"/>
    </font>
    <font>
      <sz val="10"/>
      <color theme="1"/>
      <name val="Calibri"/>
      <family val="2"/>
      <scheme val="minor"/>
    </font>
    <font>
      <sz val="11"/>
      <color rgb="FFF1EEEB"/>
      <name val="Calibri"/>
      <family val="2"/>
      <scheme val="minor"/>
    </font>
    <font>
      <b/>
      <sz val="10"/>
      <color rgb="FFF1EEEB"/>
      <name val="Arial"/>
      <family val="2"/>
    </font>
    <font>
      <b/>
      <sz val="9"/>
      <color rgb="FFF1EEEB"/>
      <name val="Arial"/>
      <family val="2"/>
    </font>
    <font>
      <sz val="11"/>
      <color theme="1"/>
      <name val="Segoe UI"/>
      <family val="2"/>
    </font>
    <font>
      <b/>
      <sz val="10"/>
      <color rgb="FFC41E4A"/>
      <name val="Arial"/>
      <family val="2"/>
    </font>
    <font>
      <b/>
      <u/>
      <sz val="12"/>
      <color theme="10"/>
      <name val="Arial"/>
      <family val="2"/>
    </font>
    <font>
      <b/>
      <sz val="14"/>
      <color rgb="FFFFFFFF"/>
      <name val="Arial"/>
      <family val="2"/>
    </font>
    <font>
      <b/>
      <sz val="8"/>
      <color rgb="FFFF0000"/>
      <name val="Arial"/>
      <family val="2"/>
    </font>
    <font>
      <b/>
      <sz val="10"/>
      <color rgb="FFFF0000"/>
      <name val="Calibri"/>
      <family val="2"/>
      <scheme val="minor"/>
    </font>
    <font>
      <b/>
      <i/>
      <sz val="14"/>
      <color indexed="17"/>
      <name val="Arial"/>
      <family val="2"/>
    </font>
    <font>
      <b/>
      <sz val="10"/>
      <color rgb="FF177478"/>
      <name val="Arial"/>
      <family val="2"/>
    </font>
    <font>
      <b/>
      <sz val="11"/>
      <color rgb="FFFF0000"/>
      <name val="Calibri"/>
      <family val="2"/>
      <scheme val="minor"/>
    </font>
    <font>
      <sz val="8"/>
      <color rgb="FFC41E4A"/>
      <name val="Arial"/>
      <family val="2"/>
    </font>
    <font>
      <b/>
      <sz val="18"/>
      <color rgb="FF0A6E46"/>
      <name val="Arial"/>
      <family val="2"/>
    </font>
    <font>
      <b/>
      <sz val="12"/>
      <color theme="0" tint="-0.499984740745262"/>
      <name val="Arial Black"/>
      <family val="2"/>
    </font>
    <font>
      <b/>
      <sz val="12"/>
      <color rgb="FF0A6E46"/>
      <name val="Arial"/>
      <family val="2"/>
    </font>
    <font>
      <b/>
      <sz val="16"/>
      <color rgb="FF0A6E46"/>
      <name val="Arial"/>
      <family val="2"/>
    </font>
    <font>
      <b/>
      <sz val="20"/>
      <color rgb="FF0A6E46"/>
      <name val="Arial"/>
      <family val="2"/>
    </font>
    <font>
      <b/>
      <sz val="12"/>
      <color rgb="FF0A6E46"/>
      <name val="Calibri"/>
      <family val="2"/>
      <scheme val="minor"/>
    </font>
    <font>
      <sz val="8"/>
      <color rgb="FFCB521C"/>
      <name val="Arial"/>
      <family val="2"/>
    </font>
    <font>
      <i/>
      <sz val="10"/>
      <color theme="5"/>
      <name val="Arial"/>
      <family val="2"/>
    </font>
    <font>
      <i/>
      <sz val="10"/>
      <color rgb="FFCB521C"/>
      <name val="Arial"/>
      <family val="2"/>
    </font>
    <font>
      <b/>
      <sz val="10"/>
      <color rgb="FF0A6E46"/>
      <name val="Arial"/>
      <family val="2"/>
    </font>
    <font>
      <b/>
      <i/>
      <sz val="12"/>
      <color theme="0"/>
      <name val="Arial"/>
      <family val="2"/>
    </font>
    <font>
      <b/>
      <sz val="10"/>
      <color theme="1"/>
      <name val="Arial"/>
      <family val="2"/>
    </font>
    <font>
      <b/>
      <i/>
      <sz val="10"/>
      <color theme="5"/>
      <name val="Arial"/>
      <family val="2"/>
    </font>
    <font>
      <sz val="9"/>
      <color rgb="FF004028"/>
      <name val="Arial"/>
      <family val="2"/>
    </font>
  </fonts>
  <fills count="21">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rgb="FFF1EEEB"/>
        <bgColor indexed="64"/>
      </patternFill>
    </fill>
    <fill>
      <patternFill patternType="solid">
        <fgColor theme="9" tint="0.79998168889431442"/>
        <bgColor indexed="64"/>
      </patternFill>
    </fill>
    <fill>
      <patternFill patternType="solid">
        <fgColor rgb="FF0A6E46"/>
        <bgColor indexed="64"/>
      </patternFill>
    </fill>
    <fill>
      <patternFill patternType="solid">
        <fgColor rgb="FFC2DBD1"/>
        <bgColor indexed="64"/>
      </patternFill>
    </fill>
    <fill>
      <patternFill patternType="solid">
        <fgColor rgb="FFC2DBD1"/>
        <bgColor indexed="26"/>
      </patternFill>
    </fill>
    <fill>
      <patternFill patternType="solid">
        <fgColor rgb="FF85B7A2"/>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0" tint="-0.249977111117893"/>
        <bgColor indexed="64"/>
      </patternFill>
    </fill>
    <fill>
      <patternFill patternType="solid">
        <fgColor rgb="FF479274"/>
        <bgColor indexed="64"/>
      </patternFill>
    </fill>
    <fill>
      <patternFill patternType="gray0625">
        <bgColor rgb="FFC2DBD1"/>
      </patternFill>
    </fill>
    <fill>
      <patternFill patternType="solid">
        <fgColor rgb="FFADECA2"/>
        <bgColor indexed="64"/>
      </patternFill>
    </fill>
  </fills>
  <borders count="7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177478"/>
      </right>
      <top style="thin">
        <color rgb="FF177478"/>
      </top>
      <bottom style="thin">
        <color rgb="FF177478"/>
      </bottom>
      <diagonal/>
    </border>
    <border>
      <left style="thin">
        <color rgb="FF177478"/>
      </left>
      <right style="thin">
        <color rgb="FF177478"/>
      </right>
      <top style="thin">
        <color rgb="FF177478"/>
      </top>
      <bottom/>
      <diagonal/>
    </border>
    <border>
      <left style="thin">
        <color rgb="FF177478"/>
      </left>
      <right/>
      <top/>
      <bottom style="thin">
        <color indexed="64"/>
      </bottom>
      <diagonal/>
    </border>
    <border>
      <left style="thin">
        <color rgb="FF177478"/>
      </left>
      <right/>
      <top style="thin">
        <color indexed="64"/>
      </top>
      <bottom/>
      <diagonal/>
    </border>
    <border>
      <left/>
      <right style="thin">
        <color rgb="FF177478"/>
      </right>
      <top/>
      <bottom style="thin">
        <color indexed="64"/>
      </bottom>
      <diagonal/>
    </border>
    <border>
      <left/>
      <right style="thin">
        <color rgb="FF177478"/>
      </right>
      <top style="thin">
        <color indexed="64"/>
      </top>
      <bottom/>
      <diagonal/>
    </border>
    <border>
      <left/>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A6E46"/>
      </left>
      <right/>
      <top style="thin">
        <color rgb="FF0A6E46"/>
      </top>
      <bottom style="thin">
        <color rgb="FF0A6E46"/>
      </bottom>
      <diagonal/>
    </border>
    <border>
      <left/>
      <right/>
      <top style="thin">
        <color rgb="FF0A6E46"/>
      </top>
      <bottom style="thin">
        <color rgb="FF0A6E46"/>
      </bottom>
      <diagonal/>
    </border>
    <border>
      <left/>
      <right style="thin">
        <color rgb="FF0A6E46"/>
      </right>
      <top style="thin">
        <color rgb="FF0A6E46"/>
      </top>
      <bottom style="thin">
        <color rgb="FF0A6E46"/>
      </bottom>
      <diagonal/>
    </border>
    <border>
      <left style="thin">
        <color rgb="FF85B7A2"/>
      </left>
      <right style="thin">
        <color rgb="FF85B7A2"/>
      </right>
      <top style="thin">
        <color rgb="FF85B7A2"/>
      </top>
      <bottom style="thin">
        <color rgb="FF85B7A2"/>
      </bottom>
      <diagonal/>
    </border>
    <border>
      <left style="thin">
        <color rgb="FF85B7A2"/>
      </left>
      <right/>
      <top style="thin">
        <color rgb="FF85B7A2"/>
      </top>
      <bottom style="thin">
        <color rgb="FF85B7A2"/>
      </bottom>
      <diagonal/>
    </border>
    <border>
      <left/>
      <right/>
      <top style="thin">
        <color rgb="FF85B7A2"/>
      </top>
      <bottom style="thin">
        <color rgb="FF85B7A2"/>
      </bottom>
      <diagonal/>
    </border>
    <border>
      <left/>
      <right style="thin">
        <color rgb="FF85B7A2"/>
      </right>
      <top style="thin">
        <color rgb="FF85B7A2"/>
      </top>
      <bottom style="thin">
        <color rgb="FF85B7A2"/>
      </bottom>
      <diagonal/>
    </border>
    <border>
      <left style="thin">
        <color rgb="FF85B7A2"/>
      </left>
      <right/>
      <top style="thin">
        <color rgb="FF85B7A2"/>
      </top>
      <bottom/>
      <diagonal/>
    </border>
    <border>
      <left/>
      <right/>
      <top style="thin">
        <color rgb="FF85B7A2"/>
      </top>
      <bottom/>
      <diagonal/>
    </border>
    <border>
      <left/>
      <right style="thin">
        <color rgb="FF85B7A2"/>
      </right>
      <top style="thin">
        <color rgb="FF85B7A2"/>
      </top>
      <bottom/>
      <diagonal/>
    </border>
    <border>
      <left style="thin">
        <color rgb="FF85B7A2"/>
      </left>
      <right/>
      <top/>
      <bottom style="thin">
        <color rgb="FF85B7A2"/>
      </bottom>
      <diagonal/>
    </border>
    <border>
      <left/>
      <right/>
      <top/>
      <bottom style="thin">
        <color rgb="FF85B7A2"/>
      </bottom>
      <diagonal/>
    </border>
    <border>
      <left/>
      <right style="thin">
        <color rgb="FF85B7A2"/>
      </right>
      <top/>
      <bottom style="thin">
        <color rgb="FF85B7A2"/>
      </bottom>
      <diagonal/>
    </border>
    <border>
      <left style="thin">
        <color rgb="FF85B7A2"/>
      </left>
      <right/>
      <top/>
      <bottom/>
      <diagonal/>
    </border>
    <border>
      <left/>
      <right style="thin">
        <color rgb="FF85B7A2"/>
      </right>
      <top/>
      <bottom/>
      <diagonal/>
    </border>
    <border>
      <left style="medium">
        <color rgb="FF85B7A2"/>
      </left>
      <right style="medium">
        <color rgb="FF85B7A2"/>
      </right>
      <top style="medium">
        <color rgb="FF85B7A2"/>
      </top>
      <bottom style="medium">
        <color rgb="FF85B7A2"/>
      </bottom>
      <diagonal/>
    </border>
    <border>
      <left/>
      <right/>
      <top style="thin">
        <color theme="0" tint="-0.14999847407452621"/>
      </top>
      <bottom/>
      <diagonal/>
    </border>
    <border>
      <left style="medium">
        <color rgb="FF0A6E46"/>
      </left>
      <right/>
      <top style="medium">
        <color rgb="FF0A6E46"/>
      </top>
      <bottom/>
      <diagonal/>
    </border>
    <border>
      <left/>
      <right/>
      <top style="medium">
        <color rgb="FF0A6E46"/>
      </top>
      <bottom/>
      <diagonal/>
    </border>
    <border>
      <left/>
      <right style="medium">
        <color rgb="FF0A6E46"/>
      </right>
      <top style="medium">
        <color rgb="FF0A6E46"/>
      </top>
      <bottom/>
      <diagonal/>
    </border>
    <border>
      <left style="medium">
        <color rgb="FF0A6E46"/>
      </left>
      <right/>
      <top/>
      <bottom/>
      <diagonal/>
    </border>
    <border>
      <left/>
      <right style="medium">
        <color rgb="FF0A6E46"/>
      </right>
      <top/>
      <bottom/>
      <diagonal/>
    </border>
    <border>
      <left style="medium">
        <color rgb="FF0A6E46"/>
      </left>
      <right/>
      <top style="medium">
        <color rgb="FF0A6E46"/>
      </top>
      <bottom style="medium">
        <color rgb="FF0A6E46"/>
      </bottom>
      <diagonal/>
    </border>
    <border>
      <left/>
      <right/>
      <top style="medium">
        <color rgb="FF0A6E46"/>
      </top>
      <bottom style="medium">
        <color rgb="FF0A6E46"/>
      </bottom>
      <diagonal/>
    </border>
    <border>
      <left/>
      <right style="medium">
        <color rgb="FF0A6E46"/>
      </right>
      <top style="medium">
        <color rgb="FF0A6E46"/>
      </top>
      <bottom style="medium">
        <color rgb="FF0A6E46"/>
      </bottom>
      <diagonal/>
    </border>
    <border>
      <left style="medium">
        <color rgb="FF0A6E46"/>
      </left>
      <right/>
      <top/>
      <bottom style="medium">
        <color rgb="FF0A6E46"/>
      </bottom>
      <diagonal/>
    </border>
    <border>
      <left/>
      <right/>
      <top/>
      <bottom style="medium">
        <color rgb="FF0A6E46"/>
      </bottom>
      <diagonal/>
    </border>
    <border>
      <left/>
      <right style="medium">
        <color rgb="FF0A6E46"/>
      </right>
      <top/>
      <bottom style="medium">
        <color rgb="FF0A6E46"/>
      </bottom>
      <diagonal/>
    </border>
  </borders>
  <cellStyleXfs count="10">
    <xf numFmtId="0" fontId="0" fillId="0" borderId="0"/>
    <xf numFmtId="44" fontId="2" fillId="0" borderId="0" applyFont="0" applyFill="0" applyBorder="0" applyAlignment="0" applyProtection="0"/>
    <xf numFmtId="0" fontId="44" fillId="0" borderId="0" applyNumberFormat="0" applyFill="0" applyBorder="0" applyAlignment="0" applyProtection="0"/>
    <xf numFmtId="0" fontId="3" fillId="0" borderId="0" applyNumberFormat="0" applyFill="0" applyBorder="0" applyAlignment="0" applyProtection="0">
      <alignment vertical="top"/>
      <protection locked="0"/>
    </xf>
    <xf numFmtId="44" fontId="42" fillId="0" borderId="0" applyFont="0" applyFill="0" applyBorder="0" applyAlignment="0" applyProtection="0"/>
    <xf numFmtId="44" fontId="2" fillId="0" borderId="0" applyFont="0" applyFill="0" applyBorder="0" applyAlignment="0" applyProtection="0"/>
    <xf numFmtId="0" fontId="2" fillId="0" borderId="0"/>
    <xf numFmtId="9" fontId="42" fillId="0" borderId="0" applyFont="0" applyFill="0" applyBorder="0" applyAlignment="0" applyProtection="0"/>
    <xf numFmtId="9" fontId="2" fillId="0" borderId="0" applyFont="0" applyFill="0" applyBorder="0" applyAlignment="0" applyProtection="0"/>
    <xf numFmtId="0" fontId="2" fillId="0" borderId="0"/>
  </cellStyleXfs>
  <cellXfs count="637">
    <xf numFmtId="0" fontId="0" fillId="0" borderId="0" xfId="0"/>
    <xf numFmtId="0" fontId="0" fillId="2" borderId="0" xfId="0"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0" fontId="18" fillId="2" borderId="0" xfId="0" applyFont="1" applyFill="1" applyAlignment="1">
      <alignment vertical="center"/>
    </xf>
    <xf numFmtId="0" fontId="9" fillId="2" borderId="0" xfId="0" applyFont="1" applyFill="1" applyAlignment="1">
      <alignment vertical="center"/>
    </xf>
    <xf numFmtId="0" fontId="8" fillId="2" borderId="0" xfId="0" applyFont="1" applyFill="1" applyAlignment="1">
      <alignment vertical="center"/>
    </xf>
    <xf numFmtId="167" fontId="21" fillId="3" borderId="0" xfId="0" applyNumberFormat="1" applyFont="1" applyFill="1" applyAlignment="1">
      <alignment vertical="center"/>
    </xf>
    <xf numFmtId="167" fontId="0" fillId="3" borderId="0" xfId="0" applyNumberFormat="1" applyFill="1" applyAlignment="1">
      <alignment horizontal="center" vertical="center"/>
    </xf>
    <xf numFmtId="0" fontId="22" fillId="2" borderId="0" xfId="0" applyFont="1" applyFill="1" applyAlignment="1">
      <alignment horizontal="center" vertical="center"/>
    </xf>
    <xf numFmtId="0" fontId="0" fillId="2" borderId="0" xfId="0" applyFill="1" applyAlignment="1">
      <alignment horizontal="left" vertical="center"/>
    </xf>
    <xf numFmtId="0" fontId="12" fillId="2" borderId="0" xfId="0" applyFont="1" applyFill="1"/>
    <xf numFmtId="0" fontId="19" fillId="2" borderId="0" xfId="0" applyFont="1" applyFill="1"/>
    <xf numFmtId="0" fontId="20" fillId="2" borderId="0" xfId="0" applyFont="1" applyFill="1"/>
    <xf numFmtId="0" fontId="10" fillId="2" borderId="0" xfId="0" applyFont="1" applyFill="1" applyAlignment="1">
      <alignment vertical="center"/>
    </xf>
    <xf numFmtId="0" fontId="24" fillId="2" borderId="0" xfId="0" applyFont="1" applyFill="1" applyAlignment="1">
      <alignment wrapText="1"/>
    </xf>
    <xf numFmtId="0" fontId="25" fillId="2" borderId="0" xfId="0" applyFont="1" applyFill="1" applyAlignment="1">
      <alignment wrapText="1"/>
    </xf>
    <xf numFmtId="0" fontId="21" fillId="2" borderId="0" xfId="0" applyFont="1" applyFill="1" applyAlignment="1">
      <alignment horizontal="right" vertical="center" wrapText="1"/>
    </xf>
    <xf numFmtId="44" fontId="23" fillId="2" borderId="0" xfId="1" applyFont="1" applyFill="1" applyBorder="1" applyAlignment="1" applyProtection="1">
      <alignment horizontal="center" vertical="center" wrapText="1"/>
    </xf>
    <xf numFmtId="0" fontId="26" fillId="2" borderId="0" xfId="0" applyFont="1" applyFill="1" applyAlignment="1">
      <alignment wrapText="1"/>
    </xf>
    <xf numFmtId="0" fontId="26" fillId="2" borderId="0" xfId="0" applyFont="1" applyFill="1" applyAlignment="1">
      <alignment horizontal="center" wrapText="1"/>
    </xf>
    <xf numFmtId="44" fontId="27" fillId="2" borderId="0" xfId="1" applyFont="1" applyFill="1" applyBorder="1" applyAlignment="1" applyProtection="1">
      <alignment horizontal="center" vertical="center" wrapText="1"/>
    </xf>
    <xf numFmtId="0" fontId="2" fillId="2" borderId="0" xfId="0" applyFont="1" applyFill="1" applyAlignment="1">
      <alignment horizontal="left" vertical="center" wrapText="1"/>
    </xf>
    <xf numFmtId="0" fontId="0" fillId="2" borderId="3" xfId="0" applyFill="1" applyBorder="1" applyAlignment="1">
      <alignment vertical="center"/>
    </xf>
    <xf numFmtId="0" fontId="0" fillId="2" borderId="4" xfId="0" applyFill="1" applyBorder="1" applyAlignment="1">
      <alignment vertical="center"/>
    </xf>
    <xf numFmtId="0" fontId="48" fillId="2" borderId="5" xfId="0" applyFont="1" applyFill="1" applyBorder="1" applyAlignment="1">
      <alignment vertical="center"/>
    </xf>
    <xf numFmtId="0" fontId="2" fillId="2" borderId="0" xfId="0" applyFont="1" applyFill="1" applyAlignment="1">
      <alignment vertical="top" wrapText="1"/>
    </xf>
    <xf numFmtId="0" fontId="2" fillId="2" borderId="6" xfId="0" applyFont="1" applyFill="1" applyBorder="1" applyAlignment="1">
      <alignment vertical="top" wrapText="1"/>
    </xf>
    <xf numFmtId="0" fontId="23" fillId="2" borderId="5" xfId="0" applyFont="1" applyFill="1" applyBorder="1" applyAlignment="1">
      <alignment horizontal="center"/>
    </xf>
    <xf numFmtId="0" fontId="29" fillId="2" borderId="0" xfId="0" applyFont="1" applyFill="1"/>
    <xf numFmtId="0" fontId="0" fillId="2" borderId="6" xfId="0" applyFill="1" applyBorder="1" applyAlignment="1">
      <alignment vertical="center"/>
    </xf>
    <xf numFmtId="0" fontId="23" fillId="2" borderId="0" xfId="0" applyFont="1" applyFill="1" applyAlignment="1">
      <alignment horizontal="center" vertical="center"/>
    </xf>
    <xf numFmtId="0" fontId="0" fillId="2" borderId="0" xfId="0" applyFill="1" applyAlignment="1">
      <alignment horizontal="center" vertical="center"/>
    </xf>
    <xf numFmtId="0" fontId="26" fillId="2" borderId="0" xfId="0" applyFont="1" applyFill="1" applyAlignment="1">
      <alignment horizontal="center" vertical="center"/>
    </xf>
    <xf numFmtId="0" fontId="0" fillId="2" borderId="0" xfId="0" applyFill="1"/>
    <xf numFmtId="0" fontId="30" fillId="2" borderId="5" xfId="0" applyFont="1" applyFill="1" applyBorder="1"/>
    <xf numFmtId="0" fontId="31" fillId="2" borderId="0" xfId="0" applyFont="1" applyFill="1" applyAlignment="1">
      <alignment vertical="center"/>
    </xf>
    <xf numFmtId="0" fontId="32" fillId="2" borderId="0" xfId="0" applyFont="1" applyFill="1"/>
    <xf numFmtId="0" fontId="33" fillId="2" borderId="8" xfId="0" applyFont="1" applyFill="1" applyBorder="1" applyAlignment="1">
      <alignment vertical="center"/>
    </xf>
    <xf numFmtId="0" fontId="33" fillId="2" borderId="0" xfId="0" applyFont="1" applyFill="1" applyAlignment="1">
      <alignment vertical="center"/>
    </xf>
    <xf numFmtId="0" fontId="34" fillId="2" borderId="0" xfId="0" applyFont="1" applyFill="1" applyAlignment="1">
      <alignment vertical="center"/>
    </xf>
    <xf numFmtId="0" fontId="9" fillId="2" borderId="0" xfId="0" applyFont="1" applyFill="1"/>
    <xf numFmtId="0" fontId="28" fillId="2" borderId="10" xfId="0" applyFont="1" applyFill="1" applyBorder="1"/>
    <xf numFmtId="0" fontId="28" fillId="2" borderId="3" xfId="0" applyFont="1" applyFill="1" applyBorder="1"/>
    <xf numFmtId="0" fontId="2" fillId="2" borderId="5" xfId="0" applyFont="1" applyFill="1" applyBorder="1" applyAlignment="1">
      <alignment vertical="center"/>
    </xf>
    <xf numFmtId="0" fontId="2" fillId="2" borderId="5" xfId="0" applyFont="1" applyFill="1" applyBorder="1" applyAlignment="1">
      <alignment horizontal="center"/>
    </xf>
    <xf numFmtId="0" fontId="2" fillId="2" borderId="0" xfId="0" applyFont="1" applyFill="1" applyAlignment="1">
      <alignment horizontal="center"/>
    </xf>
    <xf numFmtId="0" fontId="0" fillId="2" borderId="6" xfId="0" applyFill="1" applyBorder="1" applyAlignment="1">
      <alignment horizontal="center" vertical="center"/>
    </xf>
    <xf numFmtId="0" fontId="9" fillId="2" borderId="7" xfId="0" applyFont="1" applyFill="1" applyBorder="1"/>
    <xf numFmtId="0" fontId="9" fillId="2" borderId="8" xfId="0" applyFont="1" applyFill="1" applyBorder="1"/>
    <xf numFmtId="0" fontId="0" fillId="2" borderId="8" xfId="0" applyFill="1" applyBorder="1" applyAlignment="1">
      <alignment vertical="center"/>
    </xf>
    <xf numFmtId="0" fontId="0" fillId="2" borderId="9" xfId="0" applyFill="1" applyBorder="1" applyAlignment="1">
      <alignment vertical="center"/>
    </xf>
    <xf numFmtId="164" fontId="37" fillId="2" borderId="0" xfId="0" applyNumberFormat="1" applyFont="1" applyFill="1" applyAlignment="1">
      <alignment vertical="center"/>
    </xf>
    <xf numFmtId="164" fontId="36" fillId="2" borderId="0" xfId="0" applyNumberFormat="1" applyFont="1" applyFill="1" applyAlignment="1">
      <alignment vertical="center"/>
    </xf>
    <xf numFmtId="164" fontId="38" fillId="2" borderId="0" xfId="0" applyNumberFormat="1" applyFont="1" applyFill="1" applyAlignment="1">
      <alignment vertical="center"/>
    </xf>
    <xf numFmtId="0" fontId="36" fillId="2" borderId="0" xfId="0" applyFont="1" applyFill="1" applyAlignment="1">
      <alignment horizontal="center" vertical="center"/>
    </xf>
    <xf numFmtId="0" fontId="37" fillId="2" borderId="0" xfId="0" applyFont="1" applyFill="1" applyAlignment="1">
      <alignment vertical="center"/>
    </xf>
    <xf numFmtId="0" fontId="36" fillId="2" borderId="0" xfId="0" applyFont="1" applyFill="1" applyAlignment="1">
      <alignment vertical="center"/>
    </xf>
    <xf numFmtId="0" fontId="39" fillId="2" borderId="0" xfId="0" applyFont="1" applyFill="1"/>
    <xf numFmtId="0" fontId="40" fillId="2" borderId="0" xfId="0" applyFont="1" applyFill="1" applyAlignment="1">
      <alignment horizontal="center"/>
    </xf>
    <xf numFmtId="0" fontId="23" fillId="2" borderId="5" xfId="0" applyFont="1" applyFill="1" applyBorder="1" applyAlignment="1">
      <alignment horizontal="center" vertical="center"/>
    </xf>
    <xf numFmtId="0" fontId="50" fillId="2" borderId="0" xfId="0" applyFont="1" applyFill="1" applyAlignment="1">
      <alignment vertical="center"/>
    </xf>
    <xf numFmtId="0" fontId="10" fillId="2" borderId="5" xfId="0" applyFont="1" applyFill="1" applyBorder="1" applyAlignment="1">
      <alignment vertical="center"/>
    </xf>
    <xf numFmtId="0" fontId="21" fillId="0" borderId="2" xfId="0" applyFont="1" applyBorder="1" applyAlignment="1">
      <alignment horizontal="center" vertical="center"/>
    </xf>
    <xf numFmtId="0" fontId="14" fillId="2" borderId="0" xfId="0" applyFont="1" applyFill="1" applyAlignment="1">
      <alignment horizontal="center" vertical="center"/>
    </xf>
    <xf numFmtId="0" fontId="17" fillId="2" borderId="0" xfId="0" applyFont="1" applyFill="1" applyAlignment="1">
      <alignment horizontal="center" vertical="center"/>
    </xf>
    <xf numFmtId="164" fontId="36" fillId="2" borderId="0" xfId="0" applyNumberFormat="1" applyFont="1" applyFill="1" applyAlignment="1">
      <alignment horizontal="left" vertical="center"/>
    </xf>
    <xf numFmtId="0" fontId="8" fillId="2" borderId="0" xfId="0" applyFont="1" applyFill="1" applyAlignment="1">
      <alignment horizontal="left"/>
    </xf>
    <xf numFmtId="0" fontId="45" fillId="0" borderId="0" xfId="0" applyFont="1" applyAlignment="1">
      <alignment horizontal="center" vertical="center"/>
    </xf>
    <xf numFmtId="0" fontId="53" fillId="0" borderId="0" xfId="0" applyFont="1" applyAlignment="1">
      <alignment horizontal="center" vertical="center"/>
    </xf>
    <xf numFmtId="44" fontId="0" fillId="0" borderId="2" xfId="0" applyNumberFormat="1" applyBorder="1" applyAlignment="1" applyProtection="1">
      <alignment horizontal="center" vertical="center"/>
      <protection locked="0"/>
    </xf>
    <xf numFmtId="0" fontId="58" fillId="2" borderId="0" xfId="0" applyFont="1" applyFill="1" applyAlignment="1">
      <alignment vertical="center"/>
    </xf>
    <xf numFmtId="0" fontId="58" fillId="2" borderId="0" xfId="0" applyFont="1" applyFill="1" applyAlignment="1">
      <alignment horizontal="right" vertical="center"/>
    </xf>
    <xf numFmtId="0" fontId="58" fillId="2" borderId="3" xfId="0" applyFont="1" applyFill="1" applyBorder="1" applyAlignment="1">
      <alignment vertical="center"/>
    </xf>
    <xf numFmtId="0" fontId="58" fillId="2" borderId="4" xfId="0" applyFont="1" applyFill="1" applyBorder="1" applyAlignment="1">
      <alignment vertical="center"/>
    </xf>
    <xf numFmtId="0" fontId="58" fillId="2" borderId="5" xfId="0" applyFont="1" applyFill="1" applyBorder="1" applyAlignment="1">
      <alignment vertical="center"/>
    </xf>
    <xf numFmtId="0" fontId="58" fillId="2" borderId="6" xfId="0" applyFont="1" applyFill="1" applyBorder="1" applyAlignment="1">
      <alignment vertical="center"/>
    </xf>
    <xf numFmtId="0" fontId="0" fillId="2" borderId="7" xfId="0" applyFill="1" applyBorder="1" applyAlignment="1">
      <alignment vertical="center"/>
    </xf>
    <xf numFmtId="0" fontId="15" fillId="2" borderId="0" xfId="0" applyFont="1" applyFill="1" applyAlignment="1">
      <alignment vertical="center"/>
    </xf>
    <xf numFmtId="0" fontId="7" fillId="2" borderId="0" xfId="0" applyFont="1" applyFill="1" applyAlignment="1">
      <alignment horizontal="center" vertical="center"/>
    </xf>
    <xf numFmtId="0" fontId="56" fillId="0" borderId="10" xfId="0" applyFont="1" applyBorder="1" applyAlignment="1">
      <alignment vertical="center"/>
    </xf>
    <xf numFmtId="0" fontId="9" fillId="2" borderId="2" xfId="0" applyFont="1" applyFill="1" applyBorder="1" applyAlignment="1">
      <alignment horizontal="center" vertical="center"/>
    </xf>
    <xf numFmtId="0" fontId="0" fillId="2" borderId="5" xfId="0" applyFill="1" applyBorder="1" applyAlignment="1">
      <alignment vertical="center"/>
    </xf>
    <xf numFmtId="0" fontId="11" fillId="2" borderId="0" xfId="0" applyFont="1" applyFill="1" applyAlignment="1">
      <alignment horizontal="center" vertical="center"/>
    </xf>
    <xf numFmtId="0" fontId="0" fillId="0" borderId="0" xfId="0" applyAlignment="1">
      <alignment vertical="center"/>
    </xf>
    <xf numFmtId="0" fontId="2" fillId="2" borderId="0" xfId="0" applyFont="1" applyFill="1" applyAlignment="1">
      <alignment horizontal="right" vertical="center"/>
    </xf>
    <xf numFmtId="0" fontId="35" fillId="2" borderId="0" xfId="0" applyFont="1" applyFill="1" applyAlignment="1">
      <alignment vertical="center"/>
    </xf>
    <xf numFmtId="0" fontId="2" fillId="2" borderId="0" xfId="0" applyFont="1" applyFill="1" applyAlignment="1">
      <alignment vertical="center"/>
    </xf>
    <xf numFmtId="167" fontId="18" fillId="3" borderId="2" xfId="0" applyNumberFormat="1" applyFont="1" applyFill="1" applyBorder="1" applyAlignment="1">
      <alignment horizontal="center" vertical="center"/>
    </xf>
    <xf numFmtId="164" fontId="0" fillId="2" borderId="0" xfId="0" applyNumberFormat="1" applyFill="1" applyAlignment="1">
      <alignment vertical="center"/>
    </xf>
    <xf numFmtId="44" fontId="59" fillId="2" borderId="0" xfId="1" applyFont="1" applyFill="1" applyBorder="1" applyAlignment="1" applyProtection="1">
      <alignment horizontal="center" vertical="center" wrapText="1"/>
    </xf>
    <xf numFmtId="0" fontId="43" fillId="2" borderId="0" xfId="0" applyFont="1" applyFill="1" applyAlignment="1">
      <alignment horizontal="center" vertical="center"/>
    </xf>
    <xf numFmtId="0" fontId="56" fillId="2" borderId="5" xfId="0" applyFont="1" applyFill="1" applyBorder="1" applyAlignment="1">
      <alignment vertical="center"/>
    </xf>
    <xf numFmtId="0" fontId="23" fillId="2" borderId="0" xfId="0" applyFont="1" applyFill="1" applyAlignment="1">
      <alignment vertical="center"/>
    </xf>
    <xf numFmtId="44" fontId="21" fillId="4" borderId="0" xfId="1" applyFont="1" applyFill="1" applyBorder="1" applyAlignment="1" applyProtection="1">
      <alignment horizontal="center" vertical="center" wrapText="1"/>
    </xf>
    <xf numFmtId="44" fontId="58" fillId="4" borderId="0" xfId="1" applyFont="1" applyFill="1" applyBorder="1" applyAlignment="1" applyProtection="1">
      <alignment horizontal="center" vertical="center" wrapText="1"/>
    </xf>
    <xf numFmtId="44" fontId="10" fillId="4" borderId="0" xfId="1" applyFont="1" applyFill="1" applyBorder="1" applyAlignment="1" applyProtection="1">
      <alignment horizontal="center" vertical="center" wrapText="1"/>
    </xf>
    <xf numFmtId="44" fontId="18" fillId="4" borderId="0" xfId="1" applyFont="1" applyFill="1" applyBorder="1" applyAlignment="1" applyProtection="1">
      <alignment horizontal="center" vertical="center" wrapText="1"/>
    </xf>
    <xf numFmtId="9" fontId="10" fillId="4" borderId="0" xfId="1" applyNumberFormat="1" applyFont="1" applyFill="1" applyBorder="1" applyAlignment="1" applyProtection="1">
      <alignment horizontal="center" vertical="center" wrapText="1"/>
    </xf>
    <xf numFmtId="44" fontId="10" fillId="4" borderId="0" xfId="1" applyFont="1" applyFill="1" applyBorder="1" applyAlignment="1" applyProtection="1">
      <alignment vertical="center" wrapText="1"/>
    </xf>
    <xf numFmtId="0" fontId="62" fillId="9" borderId="36" xfId="0" applyFont="1" applyFill="1" applyBorder="1"/>
    <xf numFmtId="44" fontId="2" fillId="4" borderId="0" xfId="1" applyFont="1" applyFill="1" applyBorder="1" applyAlignment="1" applyProtection="1">
      <alignment horizontal="center" vertical="center" wrapText="1"/>
    </xf>
    <xf numFmtId="166" fontId="10" fillId="2" borderId="37" xfId="0" applyNumberFormat="1" applyFont="1" applyFill="1" applyBorder="1" applyAlignment="1">
      <alignment horizontal="center" vertical="center" wrapText="1"/>
    </xf>
    <xf numFmtId="9" fontId="56" fillId="2" borderId="2" xfId="0" applyNumberFormat="1" applyFont="1" applyFill="1" applyBorder="1" applyAlignment="1">
      <alignment vertical="center"/>
    </xf>
    <xf numFmtId="44" fontId="56" fillId="2" borderId="2" xfId="0" applyNumberFormat="1" applyFont="1" applyFill="1" applyBorder="1" applyAlignment="1">
      <alignment vertical="center"/>
    </xf>
    <xf numFmtId="0" fontId="18" fillId="2" borderId="0" xfId="0" applyFont="1" applyFill="1" applyAlignment="1">
      <alignment horizontal="right" vertical="center" wrapText="1"/>
    </xf>
    <xf numFmtId="164" fontId="0" fillId="10" borderId="2" xfId="0" applyNumberFormat="1" applyFill="1" applyBorder="1" applyAlignment="1">
      <alignment horizontal="center" vertical="center"/>
    </xf>
    <xf numFmtId="44" fontId="0" fillId="10" borderId="2" xfId="4" applyFont="1" applyFill="1" applyBorder="1" applyAlignment="1" applyProtection="1">
      <alignment horizontal="center" vertical="center"/>
    </xf>
    <xf numFmtId="44" fontId="9" fillId="4" borderId="0" xfId="1" applyFont="1" applyFill="1" applyBorder="1" applyAlignment="1" applyProtection="1">
      <alignment horizontal="center" vertical="center" wrapText="1"/>
    </xf>
    <xf numFmtId="0" fontId="46" fillId="4" borderId="0" xfId="0" applyFont="1" applyFill="1"/>
    <xf numFmtId="0" fontId="47" fillId="4" borderId="0" xfId="0" applyFont="1" applyFill="1" applyAlignment="1">
      <alignment horizontal="left" vertical="center" wrapText="1"/>
    </xf>
    <xf numFmtId="0" fontId="46" fillId="4" borderId="0" xfId="0" applyFont="1" applyFill="1" applyAlignment="1">
      <alignment vertical="center" wrapText="1"/>
    </xf>
    <xf numFmtId="0" fontId="62" fillId="4" borderId="0" xfId="0" applyFont="1" applyFill="1"/>
    <xf numFmtId="0" fontId="94" fillId="4" borderId="0" xfId="0" applyFont="1" applyFill="1" applyAlignment="1">
      <alignment horizontal="right" vertical="center"/>
    </xf>
    <xf numFmtId="0" fontId="62" fillId="4" borderId="0" xfId="0" applyFont="1" applyFill="1" applyAlignment="1">
      <alignment vertical="center"/>
    </xf>
    <xf numFmtId="0" fontId="95" fillId="4" borderId="0" xfId="0" applyFont="1" applyFill="1"/>
    <xf numFmtId="164" fontId="62" fillId="4" borderId="0" xfId="0" applyNumberFormat="1" applyFont="1" applyFill="1"/>
    <xf numFmtId="0" fontId="63" fillId="4" borderId="0" xfId="0" applyFont="1" applyFill="1" applyAlignment="1">
      <alignment vertical="center" wrapText="1"/>
    </xf>
    <xf numFmtId="0" fontId="94" fillId="4" borderId="0" xfId="0" applyFont="1" applyFill="1" applyAlignment="1">
      <alignment horizontal="center" vertical="center"/>
    </xf>
    <xf numFmtId="0" fontId="62" fillId="4" borderId="0" xfId="0" applyFont="1" applyFill="1" applyAlignment="1">
      <alignment horizontal="left" vertical="center"/>
    </xf>
    <xf numFmtId="0" fontId="67" fillId="4" borderId="0" xfId="0" applyFont="1" applyFill="1" applyAlignment="1">
      <alignment horizontal="center" vertical="center"/>
    </xf>
    <xf numFmtId="0" fontId="2" fillId="4" borderId="0" xfId="0" applyFont="1" applyFill="1" applyAlignment="1">
      <alignment horizontal="center" vertical="center"/>
    </xf>
    <xf numFmtId="0" fontId="68" fillId="4" borderId="0" xfId="0" applyFont="1" applyFill="1"/>
    <xf numFmtId="0" fontId="69" fillId="4" borderId="0" xfId="0" applyFont="1" applyFill="1"/>
    <xf numFmtId="0" fontId="2" fillId="4" borderId="0" xfId="0" applyFont="1" applyFill="1"/>
    <xf numFmtId="0" fontId="70" fillId="4" borderId="0" xfId="0" applyFont="1" applyFill="1" applyAlignment="1">
      <alignment vertical="center" wrapText="1"/>
    </xf>
    <xf numFmtId="0" fontId="71" fillId="4" borderId="0" xfId="0" applyFont="1" applyFill="1" applyAlignment="1">
      <alignment vertical="center" wrapText="1"/>
    </xf>
    <xf numFmtId="0" fontId="9" fillId="4" borderId="0" xfId="0" applyFont="1" applyFill="1" applyAlignment="1">
      <alignment horizontal="center" vertical="center"/>
    </xf>
    <xf numFmtId="0" fontId="0" fillId="4" borderId="0" xfId="0" applyFill="1" applyAlignment="1">
      <alignment horizontal="center" vertical="center"/>
    </xf>
    <xf numFmtId="0" fontId="7" fillId="4" borderId="0" xfId="0" applyFont="1" applyFill="1"/>
    <xf numFmtId="0" fontId="0" fillId="4" borderId="0" xfId="0" applyFill="1"/>
    <xf numFmtId="165" fontId="0" fillId="4" borderId="0" xfId="0" applyNumberFormat="1" applyFill="1" applyAlignment="1">
      <alignment vertical="center"/>
    </xf>
    <xf numFmtId="0" fontId="0" fillId="4" borderId="0" xfId="0" applyFill="1" applyAlignment="1">
      <alignment horizontal="left"/>
    </xf>
    <xf numFmtId="0" fontId="8" fillId="4" borderId="0" xfId="0" applyFont="1" applyFill="1"/>
    <xf numFmtId="0" fontId="2" fillId="4" borderId="0" xfId="0" applyFont="1" applyFill="1" applyAlignment="1">
      <alignment horizontal="left"/>
    </xf>
    <xf numFmtId="0" fontId="34" fillId="4" borderId="0" xfId="0" applyFont="1" applyFill="1"/>
    <xf numFmtId="0" fontId="34" fillId="7" borderId="0" xfId="0" applyFont="1" applyFill="1"/>
    <xf numFmtId="0" fontId="34" fillId="4" borderId="0" xfId="0" applyFont="1" applyFill="1" applyAlignment="1">
      <alignment vertical="top"/>
    </xf>
    <xf numFmtId="0" fontId="73" fillId="4" borderId="0" xfId="0" applyFont="1" applyFill="1" applyAlignment="1">
      <alignment vertical="top"/>
    </xf>
    <xf numFmtId="0" fontId="0" fillId="4" borderId="0" xfId="0" applyFill="1" applyAlignment="1">
      <alignment vertical="center" wrapText="1"/>
    </xf>
    <xf numFmtId="164" fontId="75" fillId="4" borderId="0" xfId="0" applyNumberFormat="1" applyFont="1" applyFill="1" applyAlignment="1">
      <alignment vertical="top"/>
    </xf>
    <xf numFmtId="0" fontId="78" fillId="4" borderId="0" xfId="0" applyFont="1" applyFill="1" applyAlignment="1">
      <alignment horizontal="center" vertical="center"/>
    </xf>
    <xf numFmtId="0" fontId="79" fillId="4" borderId="0" xfId="0" applyFont="1" applyFill="1" applyAlignment="1">
      <alignment horizontal="center"/>
    </xf>
    <xf numFmtId="0" fontId="1" fillId="4" borderId="0" xfId="0" applyFont="1" applyFill="1" applyAlignment="1">
      <alignment horizontal="right"/>
    </xf>
    <xf numFmtId="0" fontId="99" fillId="4" borderId="0" xfId="0" applyFont="1" applyFill="1" applyAlignment="1">
      <alignment horizontal="center" vertical="center"/>
    </xf>
    <xf numFmtId="0" fontId="99" fillId="4" borderId="0" xfId="0" applyFont="1" applyFill="1" applyAlignment="1">
      <alignment vertical="center"/>
    </xf>
    <xf numFmtId="164" fontId="99" fillId="4" borderId="0" xfId="0" applyNumberFormat="1" applyFont="1" applyFill="1" applyAlignment="1">
      <alignment horizontal="center" vertical="center"/>
    </xf>
    <xf numFmtId="0" fontId="100" fillId="4" borderId="0" xfId="0" applyFont="1" applyFill="1" applyAlignment="1">
      <alignment horizontal="center"/>
    </xf>
    <xf numFmtId="164" fontId="101" fillId="4" borderId="0" xfId="0" applyNumberFormat="1" applyFont="1" applyFill="1" applyAlignment="1">
      <alignment vertical="top"/>
    </xf>
    <xf numFmtId="0" fontId="0" fillId="4" borderId="0" xfId="0" applyFill="1" applyAlignment="1">
      <alignment horizontal="left" vertical="center"/>
    </xf>
    <xf numFmtId="164" fontId="64" fillId="4" borderId="0" xfId="0" applyNumberFormat="1" applyFont="1" applyFill="1" applyAlignment="1">
      <alignment horizontal="center" vertical="center" wrapText="1"/>
    </xf>
    <xf numFmtId="0" fontId="98" fillId="4" borderId="0" xfId="0" applyFont="1" applyFill="1" applyAlignment="1">
      <alignment horizontal="center" vertical="center"/>
    </xf>
    <xf numFmtId="0" fontId="2" fillId="4" borderId="0" xfId="0" applyFont="1" applyFill="1" applyAlignment="1">
      <alignment vertical="center" wrapText="1"/>
    </xf>
    <xf numFmtId="0" fontId="97" fillId="4" borderId="0" xfId="0" applyFont="1" applyFill="1" applyAlignment="1">
      <alignment horizontal="left" vertical="center"/>
    </xf>
    <xf numFmtId="0" fontId="97" fillId="4" borderId="0" xfId="0" applyFont="1" applyFill="1" applyAlignment="1">
      <alignment horizontal="center" vertical="center"/>
    </xf>
    <xf numFmtId="164" fontId="97" fillId="4" borderId="19" xfId="0" applyNumberFormat="1" applyFont="1" applyFill="1" applyBorder="1" applyAlignment="1">
      <alignment horizontal="right" vertical="center"/>
    </xf>
    <xf numFmtId="164" fontId="97" fillId="4" borderId="19" xfId="0" applyNumberFormat="1" applyFont="1" applyFill="1" applyBorder="1" applyAlignment="1">
      <alignment horizontal="center" vertical="center"/>
    </xf>
    <xf numFmtId="0" fontId="97" fillId="4" borderId="0" xfId="0" applyFont="1" applyFill="1" applyAlignment="1">
      <alignment horizontal="right" vertical="center"/>
    </xf>
    <xf numFmtId="0" fontId="79" fillId="4" borderId="0" xfId="0" applyFont="1" applyFill="1" applyAlignment="1">
      <alignment horizontal="center" vertical="center"/>
    </xf>
    <xf numFmtId="164" fontId="79" fillId="4" borderId="0" xfId="0" applyNumberFormat="1" applyFont="1" applyFill="1" applyAlignment="1">
      <alignment vertical="center"/>
    </xf>
    <xf numFmtId="0" fontId="33" fillId="4" borderId="0" xfId="0" applyFont="1" applyFill="1" applyAlignment="1">
      <alignment horizontal="center"/>
    </xf>
    <xf numFmtId="164" fontId="33" fillId="4" borderId="0" xfId="0" applyNumberFormat="1" applyFont="1" applyFill="1" applyAlignment="1">
      <alignment vertical="top"/>
    </xf>
    <xf numFmtId="0" fontId="62" fillId="4" borderId="0" xfId="0" applyFont="1" applyFill="1" applyAlignment="1">
      <alignment horizontal="center" vertical="center"/>
    </xf>
    <xf numFmtId="0" fontId="62" fillId="4" borderId="0" xfId="0" applyFont="1" applyFill="1" applyAlignment="1">
      <alignment vertical="center" wrapText="1"/>
    </xf>
    <xf numFmtId="0" fontId="10" fillId="4" borderId="0" xfId="0" applyFont="1" applyFill="1" applyAlignment="1">
      <alignment horizontal="center" vertical="center"/>
    </xf>
    <xf numFmtId="0" fontId="10" fillId="4" borderId="0" xfId="0" applyFont="1" applyFill="1" applyAlignment="1">
      <alignment horizontal="left" vertical="center" wrapText="1"/>
    </xf>
    <xf numFmtId="0" fontId="60" fillId="4" borderId="0" xfId="0" applyFont="1" applyFill="1" applyAlignment="1">
      <alignment horizontal="left" vertical="top"/>
    </xf>
    <xf numFmtId="0" fontId="7" fillId="4" borderId="0" xfId="0" applyFont="1" applyFill="1" applyAlignment="1">
      <alignment horizontal="center" vertical="center"/>
    </xf>
    <xf numFmtId="0" fontId="46" fillId="4" borderId="0" xfId="0" applyFont="1" applyFill="1" applyAlignment="1">
      <alignment horizontal="center" vertical="center"/>
    </xf>
    <xf numFmtId="0" fontId="83" fillId="4" borderId="0" xfId="0" applyFont="1" applyFill="1" applyAlignment="1">
      <alignment horizontal="center" vertical="center"/>
    </xf>
    <xf numFmtId="0" fontId="46" fillId="4" borderId="0" xfId="0" applyFont="1" applyFill="1" applyAlignment="1">
      <alignment horizontal="center"/>
    </xf>
    <xf numFmtId="0" fontId="85" fillId="4" borderId="19" xfId="0" applyFont="1" applyFill="1" applyBorder="1" applyAlignment="1">
      <alignment horizontal="center" vertical="center"/>
    </xf>
    <xf numFmtId="0" fontId="85" fillId="4" borderId="0" xfId="0" applyFont="1" applyFill="1" applyAlignment="1">
      <alignment horizontal="center" vertical="center"/>
    </xf>
    <xf numFmtId="0" fontId="52" fillId="4" borderId="0" xfId="0" applyFont="1" applyFill="1" applyAlignment="1">
      <alignment horizontal="center" vertical="center"/>
    </xf>
    <xf numFmtId="0" fontId="86" fillId="4" borderId="0" xfId="0" applyFont="1" applyFill="1" applyAlignment="1">
      <alignment vertical="center"/>
    </xf>
    <xf numFmtId="0" fontId="87" fillId="4" borderId="0" xfId="0" applyFont="1" applyFill="1" applyAlignment="1">
      <alignment horizontal="center" vertical="center"/>
    </xf>
    <xf numFmtId="0" fontId="86" fillId="4" borderId="0" xfId="0" applyFont="1" applyFill="1" applyAlignment="1">
      <alignment horizontal="center" vertical="center"/>
    </xf>
    <xf numFmtId="0" fontId="80" fillId="4" borderId="0" xfId="0" applyFont="1" applyFill="1" applyAlignment="1">
      <alignment vertical="top" wrapText="1"/>
    </xf>
    <xf numFmtId="0" fontId="80" fillId="4" borderId="0" xfId="0" applyFont="1" applyFill="1" applyAlignment="1">
      <alignment horizontal="left" wrapText="1"/>
    </xf>
    <xf numFmtId="0" fontId="7" fillId="4" borderId="0" xfId="0" applyFont="1" applyFill="1" applyAlignment="1">
      <alignment horizontal="center"/>
    </xf>
    <xf numFmtId="0" fontId="80" fillId="4" borderId="19" xfId="0" applyFont="1" applyFill="1" applyBorder="1" applyAlignment="1">
      <alignment vertical="center" wrapText="1"/>
    </xf>
    <xf numFmtId="0" fontId="80" fillId="4" borderId="0" xfId="0" applyFont="1" applyFill="1" applyAlignment="1">
      <alignment vertical="center" wrapText="1"/>
    </xf>
    <xf numFmtId="0" fontId="85" fillId="4" borderId="0" xfId="0" applyFont="1" applyFill="1" applyAlignment="1">
      <alignment vertical="center"/>
    </xf>
    <xf numFmtId="0" fontId="84" fillId="4" borderId="19" xfId="0" applyFont="1" applyFill="1" applyBorder="1" applyAlignment="1">
      <alignment horizontal="center" vertical="center"/>
    </xf>
    <xf numFmtId="0" fontId="85" fillId="4" borderId="0" xfId="0" applyFont="1" applyFill="1" applyAlignment="1">
      <alignment horizontal="left" vertical="center"/>
    </xf>
    <xf numFmtId="0" fontId="85" fillId="4" borderId="0" xfId="0" applyFont="1" applyFill="1"/>
    <xf numFmtId="0" fontId="85" fillId="4" borderId="10" xfId="0" applyFont="1" applyFill="1" applyBorder="1" applyAlignment="1">
      <alignment horizontal="left" vertical="center"/>
    </xf>
    <xf numFmtId="0" fontId="85" fillId="4" borderId="3" xfId="0" applyFont="1" applyFill="1" applyBorder="1" applyAlignment="1">
      <alignment horizontal="center" vertical="center"/>
    </xf>
    <xf numFmtId="0" fontId="85" fillId="4" borderId="4" xfId="0" applyFont="1" applyFill="1" applyBorder="1" applyAlignment="1">
      <alignment horizontal="center" vertical="center"/>
    </xf>
    <xf numFmtId="0" fontId="85" fillId="4" borderId="7" xfId="0" applyFont="1" applyFill="1" applyBorder="1" applyAlignment="1">
      <alignment horizontal="left" vertical="center"/>
    </xf>
    <xf numFmtId="0" fontId="85" fillId="4" borderId="8" xfId="0" applyFont="1" applyFill="1" applyBorder="1" applyAlignment="1">
      <alignment horizontal="center" vertical="center"/>
    </xf>
    <xf numFmtId="0" fontId="85" fillId="4" borderId="9" xfId="0" applyFont="1" applyFill="1" applyBorder="1" applyAlignment="1">
      <alignment horizontal="center" vertical="center"/>
    </xf>
    <xf numFmtId="0" fontId="85" fillId="4" borderId="0" xfId="0" applyFont="1" applyFill="1" applyAlignment="1">
      <alignment horizontal="left" indent="15"/>
    </xf>
    <xf numFmtId="0" fontId="85" fillId="4" borderId="0" xfId="0" applyFont="1" applyFill="1" applyAlignment="1">
      <alignment horizontal="left"/>
    </xf>
    <xf numFmtId="0" fontId="88" fillId="4" borderId="0" xfId="0" applyFont="1" applyFill="1" applyAlignment="1">
      <alignment horizontal="left" vertical="center"/>
    </xf>
    <xf numFmtId="44" fontId="89" fillId="4" borderId="0" xfId="1" applyFont="1" applyFill="1" applyBorder="1" applyAlignment="1" applyProtection="1">
      <alignment horizontal="left" vertical="center"/>
    </xf>
    <xf numFmtId="44" fontId="85" fillId="4" borderId="0" xfId="1" applyFont="1" applyFill="1" applyBorder="1" applyAlignment="1" applyProtection="1">
      <alignment horizontal="left" vertical="center"/>
    </xf>
    <xf numFmtId="0" fontId="85" fillId="4" borderId="19" xfId="0" applyFont="1" applyFill="1" applyBorder="1" applyAlignment="1">
      <alignment horizontal="left" vertical="center"/>
    </xf>
    <xf numFmtId="0" fontId="23" fillId="2" borderId="5" xfId="0" applyFont="1" applyFill="1" applyBorder="1" applyAlignment="1">
      <alignment vertical="center"/>
    </xf>
    <xf numFmtId="0" fontId="2" fillId="5" borderId="5" xfId="0" applyFont="1" applyFill="1" applyBorder="1" applyAlignment="1">
      <alignment vertical="center"/>
    </xf>
    <xf numFmtId="0" fontId="2" fillId="5" borderId="0" xfId="0" applyFont="1" applyFill="1" applyAlignment="1">
      <alignment horizontal="left" vertical="center"/>
    </xf>
    <xf numFmtId="0" fontId="2" fillId="5" borderId="0" xfId="0" applyFont="1" applyFill="1" applyAlignment="1">
      <alignment horizontal="right" vertical="center"/>
    </xf>
    <xf numFmtId="14" fontId="2" fillId="5" borderId="0" xfId="0" applyNumberFormat="1" applyFont="1" applyFill="1" applyAlignment="1">
      <alignment horizontal="left" vertical="center"/>
    </xf>
    <xf numFmtId="0" fontId="8" fillId="2" borderId="5" xfId="0" applyFont="1" applyFill="1" applyBorder="1" applyAlignment="1">
      <alignment horizontal="left"/>
    </xf>
    <xf numFmtId="0" fontId="8" fillId="2" borderId="6" xfId="0" applyFont="1" applyFill="1" applyBorder="1" applyAlignment="1">
      <alignment horizontal="left"/>
    </xf>
    <xf numFmtId="0" fontId="18" fillId="2" borderId="7" xfId="0" applyFont="1" applyFill="1" applyBorder="1" applyAlignment="1">
      <alignment vertical="center"/>
    </xf>
    <xf numFmtId="0" fontId="18" fillId="2" borderId="8" xfId="0" applyFont="1" applyFill="1" applyBorder="1" applyAlignment="1">
      <alignment vertical="center"/>
    </xf>
    <xf numFmtId="0" fontId="18" fillId="2" borderId="9" xfId="0" applyFont="1" applyFill="1" applyBorder="1" applyAlignment="1">
      <alignment vertical="center"/>
    </xf>
    <xf numFmtId="0" fontId="102" fillId="0" borderId="0" xfId="0" applyFont="1" applyAlignment="1">
      <alignment vertical="center" wrapText="1"/>
    </xf>
    <xf numFmtId="0" fontId="58" fillId="2" borderId="3" xfId="0" applyFont="1" applyFill="1" applyBorder="1" applyAlignment="1">
      <alignment horizontal="center" vertical="center"/>
    </xf>
    <xf numFmtId="0" fontId="58" fillId="2" borderId="0" xfId="0" applyFont="1" applyFill="1" applyAlignment="1">
      <alignment horizontal="center" vertical="center"/>
    </xf>
    <xf numFmtId="0" fontId="0" fillId="2" borderId="8" xfId="0" applyFill="1" applyBorder="1" applyAlignment="1">
      <alignment horizontal="center" vertical="center"/>
    </xf>
    <xf numFmtId="44" fontId="10" fillId="2" borderId="37" xfId="1" applyFont="1" applyFill="1" applyBorder="1" applyAlignment="1" applyProtection="1">
      <alignment horizontal="center" vertical="center" wrapText="1"/>
    </xf>
    <xf numFmtId="0" fontId="2" fillId="2" borderId="0" xfId="0" applyFont="1" applyFill="1" applyAlignment="1">
      <alignment horizontal="center" vertical="top" wrapText="1"/>
    </xf>
    <xf numFmtId="0" fontId="33" fillId="2" borderId="8" xfId="0" applyFont="1" applyFill="1" applyBorder="1" applyAlignment="1">
      <alignment horizontal="center" vertical="center"/>
    </xf>
    <xf numFmtId="0" fontId="33" fillId="2" borderId="0" xfId="0" applyFont="1" applyFill="1" applyAlignment="1">
      <alignment horizontal="center" vertical="center"/>
    </xf>
    <xf numFmtId="0" fontId="9" fillId="2" borderId="0" xfId="0" applyFont="1" applyFill="1" applyAlignment="1">
      <alignment horizontal="center" vertical="center"/>
    </xf>
    <xf numFmtId="0" fontId="0" fillId="2" borderId="3" xfId="0" applyFill="1" applyBorder="1" applyAlignment="1">
      <alignment horizontal="center" vertical="center"/>
    </xf>
    <xf numFmtId="0" fontId="2" fillId="2" borderId="0" xfId="0" applyFont="1" applyFill="1" applyAlignment="1">
      <alignment horizontal="center" vertical="center"/>
    </xf>
    <xf numFmtId="0" fontId="0" fillId="8" borderId="2" xfId="0" applyFill="1" applyBorder="1" applyAlignment="1">
      <alignment horizontal="center" vertical="center" wrapText="1"/>
    </xf>
    <xf numFmtId="0" fontId="45" fillId="0" borderId="2" xfId="0" applyFont="1" applyBorder="1" applyAlignment="1">
      <alignment horizontal="center" vertical="center"/>
    </xf>
    <xf numFmtId="0" fontId="0" fillId="0" borderId="0" xfId="0" applyAlignment="1">
      <alignment horizontal="center"/>
    </xf>
    <xf numFmtId="0" fontId="21" fillId="0" borderId="0" xfId="0" applyFont="1" applyAlignment="1">
      <alignment horizontal="center"/>
    </xf>
    <xf numFmtId="0" fontId="41" fillId="0" borderId="0" xfId="0" applyFont="1" applyAlignment="1">
      <alignment horizontal="center"/>
    </xf>
    <xf numFmtId="44" fontId="42" fillId="0" borderId="2" xfId="4"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2" xfId="0" applyBorder="1" applyAlignment="1" applyProtection="1">
      <alignment horizontal="center" vertical="center"/>
      <protection locked="0"/>
    </xf>
    <xf numFmtId="10" fontId="0" fillId="0" borderId="2" xfId="0" applyNumberFormat="1" applyBorder="1" applyAlignment="1" applyProtection="1">
      <alignment horizontal="center"/>
      <protection locked="0"/>
    </xf>
    <xf numFmtId="0" fontId="0" fillId="0" borderId="5" xfId="0" applyBorder="1" applyAlignment="1">
      <alignment horizontal="center"/>
    </xf>
    <xf numFmtId="0" fontId="21" fillId="0" borderId="2" xfId="0" applyFont="1" applyBorder="1" applyAlignment="1">
      <alignment horizontal="center"/>
    </xf>
    <xf numFmtId="164" fontId="41" fillId="0" borderId="0" xfId="0" applyNumberFormat="1" applyFont="1" applyAlignment="1">
      <alignment horizontal="center"/>
    </xf>
    <xf numFmtId="0" fontId="0" fillId="0" borderId="2" xfId="0" applyBorder="1" applyAlignment="1">
      <alignment horizontal="center"/>
    </xf>
    <xf numFmtId="0" fontId="103" fillId="4" borderId="0" xfId="0" applyFont="1" applyFill="1" applyAlignment="1">
      <alignment horizontal="left" vertical="center"/>
    </xf>
    <xf numFmtId="0" fontId="18" fillId="6" borderId="16" xfId="0" applyFont="1" applyFill="1" applyBorder="1" applyAlignment="1" applyProtection="1">
      <alignment horizontal="center" vertical="center"/>
      <protection locked="0"/>
    </xf>
    <xf numFmtId="0" fontId="107" fillId="4" borderId="0" xfId="0" applyFont="1" applyFill="1" applyAlignment="1">
      <alignment horizontal="left" vertical="center"/>
    </xf>
    <xf numFmtId="0" fontId="0" fillId="0" borderId="2" xfId="0" quotePrefix="1" applyBorder="1" applyAlignment="1" applyProtection="1">
      <alignment horizontal="center"/>
      <protection locked="0"/>
    </xf>
    <xf numFmtId="0" fontId="110" fillId="2" borderId="0" xfId="0" applyFont="1" applyFill="1" applyAlignment="1">
      <alignment vertical="center" wrapText="1"/>
    </xf>
    <xf numFmtId="0" fontId="0" fillId="12" borderId="0" xfId="0" applyFill="1" applyAlignment="1">
      <alignment horizontal="center" vertical="center"/>
    </xf>
    <xf numFmtId="0" fontId="29" fillId="12" borderId="0" xfId="0" applyFont="1" applyFill="1"/>
    <xf numFmtId="0" fontId="72" fillId="12" borderId="0" xfId="0" applyFont="1" applyFill="1"/>
    <xf numFmtId="0" fontId="0" fillId="12" borderId="0" xfId="0" applyFill="1"/>
    <xf numFmtId="0" fontId="71" fillId="12" borderId="0" xfId="0" applyFont="1" applyFill="1" applyAlignment="1">
      <alignment vertical="center" wrapText="1"/>
    </xf>
    <xf numFmtId="0" fontId="10" fillId="12" borderId="0" xfId="0" applyFont="1" applyFill="1" applyAlignment="1">
      <alignment vertical="center"/>
    </xf>
    <xf numFmtId="0" fontId="9" fillId="12" borderId="0" xfId="0" applyFont="1" applyFill="1" applyAlignment="1">
      <alignment vertical="center"/>
    </xf>
    <xf numFmtId="0" fontId="9" fillId="12" borderId="0" xfId="0" applyFont="1" applyFill="1"/>
    <xf numFmtId="166" fontId="0" fillId="13" borderId="0" xfId="0" applyNumberFormat="1" applyFill="1" applyAlignment="1">
      <alignment vertical="center"/>
    </xf>
    <xf numFmtId="0" fontId="1" fillId="12" borderId="0" xfId="0" applyFont="1" applyFill="1"/>
    <xf numFmtId="0" fontId="62" fillId="12" borderId="0" xfId="0" applyFont="1" applyFill="1"/>
    <xf numFmtId="49" fontId="0" fillId="13" borderId="0" xfId="0" applyNumberFormat="1" applyFill="1" applyAlignment="1">
      <alignment vertical="center"/>
    </xf>
    <xf numFmtId="0" fontId="0" fillId="13" borderId="0" xfId="0" applyFill="1"/>
    <xf numFmtId="49" fontId="10" fillId="13" borderId="0" xfId="0" applyNumberFormat="1" applyFont="1" applyFill="1" applyAlignment="1">
      <alignment vertical="center"/>
    </xf>
    <xf numFmtId="0" fontId="10" fillId="12" borderId="0" xfId="0" applyFont="1" applyFill="1"/>
    <xf numFmtId="0" fontId="10" fillId="12" borderId="0" xfId="0" applyFont="1" applyFill="1" applyAlignment="1">
      <alignment horizontal="left" vertical="center"/>
    </xf>
    <xf numFmtId="166" fontId="36" fillId="13" borderId="0" xfId="0" applyNumberFormat="1" applyFont="1" applyFill="1" applyAlignment="1">
      <alignment vertical="center"/>
    </xf>
    <xf numFmtId="166" fontId="10" fillId="13" borderId="0" xfId="0" applyNumberFormat="1" applyFont="1" applyFill="1" applyAlignment="1">
      <alignment vertical="center"/>
    </xf>
    <xf numFmtId="49" fontId="10" fillId="13" borderId="0" xfId="0" applyNumberFormat="1" applyFont="1" applyFill="1" applyAlignment="1">
      <alignment horizontal="left" vertical="center"/>
    </xf>
    <xf numFmtId="0" fontId="10" fillId="13" borderId="0" xfId="0" applyFont="1" applyFill="1" applyAlignment="1" applyProtection="1">
      <alignment vertical="center"/>
      <protection locked="0"/>
    </xf>
    <xf numFmtId="0" fontId="18" fillId="13" borderId="0" xfId="0" applyFont="1" applyFill="1" applyAlignment="1" applyProtection="1">
      <alignment vertical="center"/>
      <protection locked="0"/>
    </xf>
    <xf numFmtId="165" fontId="0" fillId="12" borderId="0" xfId="0" applyNumberFormat="1" applyFill="1" applyAlignment="1">
      <alignment vertical="center"/>
    </xf>
    <xf numFmtId="0" fontId="10" fillId="13" borderId="0" xfId="0" applyFont="1" applyFill="1" applyAlignment="1">
      <alignment vertical="center"/>
    </xf>
    <xf numFmtId="0" fontId="9" fillId="12" borderId="0" xfId="0" applyFont="1" applyFill="1" applyAlignment="1">
      <alignment horizontal="left"/>
    </xf>
    <xf numFmtId="0" fontId="10" fillId="13" borderId="0" xfId="0" applyFont="1" applyFill="1" applyAlignment="1">
      <alignment horizontal="left" vertical="center"/>
    </xf>
    <xf numFmtId="0" fontId="10" fillId="13" borderId="0" xfId="0" applyFont="1" applyFill="1" applyAlignment="1">
      <alignment horizontal="right" vertical="center"/>
    </xf>
    <xf numFmtId="0" fontId="9" fillId="13" borderId="0" xfId="0" applyFont="1" applyFill="1" applyAlignment="1">
      <alignment horizontal="right" vertical="center"/>
    </xf>
    <xf numFmtId="0" fontId="34" fillId="12" borderId="0" xfId="0" applyFont="1" applyFill="1" applyAlignment="1">
      <alignment vertical="top"/>
    </xf>
    <xf numFmtId="0" fontId="103" fillId="13" borderId="0" xfId="0" applyFont="1" applyFill="1" applyAlignment="1">
      <alignment horizontal="left" vertical="center"/>
    </xf>
    <xf numFmtId="0" fontId="34" fillId="12" borderId="0" xfId="0" applyFont="1" applyFill="1"/>
    <xf numFmtId="0" fontId="34" fillId="13" borderId="0" xfId="0" applyFont="1" applyFill="1"/>
    <xf numFmtId="0" fontId="0" fillId="15" borderId="0" xfId="0" applyFill="1" applyAlignment="1">
      <alignment horizontal="center" vertical="center"/>
    </xf>
    <xf numFmtId="0" fontId="29" fillId="15" borderId="0" xfId="0" applyFont="1" applyFill="1"/>
    <xf numFmtId="0" fontId="72" fillId="15" borderId="0" xfId="0" applyFont="1" applyFill="1"/>
    <xf numFmtId="0" fontId="0" fillId="15" borderId="0" xfId="0" applyFill="1"/>
    <xf numFmtId="0" fontId="71" fillId="15" borderId="0" xfId="0" applyFont="1" applyFill="1" applyAlignment="1">
      <alignment vertical="center" wrapText="1"/>
    </xf>
    <xf numFmtId="0" fontId="10" fillId="15" borderId="0" xfId="0" applyFont="1" applyFill="1" applyAlignment="1">
      <alignment vertical="center"/>
    </xf>
    <xf numFmtId="0" fontId="9" fillId="15" borderId="0" xfId="0" applyFont="1" applyFill="1"/>
    <xf numFmtId="166" fontId="0" fillId="16" borderId="0" xfId="0" applyNumberFormat="1" applyFill="1" applyAlignment="1">
      <alignment vertical="center"/>
    </xf>
    <xf numFmtId="0" fontId="1" fillId="15" borderId="0" xfId="0" applyFont="1" applyFill="1"/>
    <xf numFmtId="0" fontId="10" fillId="15" borderId="0" xfId="0" applyFont="1" applyFill="1" applyAlignment="1">
      <alignment horizontal="left" vertical="center"/>
    </xf>
    <xf numFmtId="49" fontId="0" fillId="16" borderId="0" xfId="0" applyNumberFormat="1" applyFill="1" applyAlignment="1">
      <alignment vertical="center"/>
    </xf>
    <xf numFmtId="0" fontId="0" fillId="16" borderId="0" xfId="0" applyFill="1"/>
    <xf numFmtId="0" fontId="106" fillId="15" borderId="0" xfId="0" applyFont="1" applyFill="1" applyAlignment="1">
      <alignment horizontal="left"/>
    </xf>
    <xf numFmtId="49" fontId="10" fillId="16" borderId="0" xfId="0" applyNumberFormat="1" applyFont="1" applyFill="1" applyAlignment="1">
      <alignment horizontal="left" vertical="center"/>
    </xf>
    <xf numFmtId="0" fontId="10" fillId="15" borderId="0" xfId="0" applyFont="1" applyFill="1"/>
    <xf numFmtId="0" fontId="65" fillId="12" borderId="0" xfId="0" applyFont="1" applyFill="1" applyAlignment="1">
      <alignment horizontal="center" vertical="center"/>
    </xf>
    <xf numFmtId="0" fontId="62" fillId="13" borderId="0" xfId="0" applyFont="1" applyFill="1"/>
    <xf numFmtId="0" fontId="62" fillId="12" borderId="0" xfId="0" applyFont="1" applyFill="1" applyAlignment="1">
      <alignment vertical="top"/>
    </xf>
    <xf numFmtId="0" fontId="91" fillId="12" borderId="0" xfId="0" applyFont="1" applyFill="1" applyAlignment="1">
      <alignment vertical="center" wrapText="1"/>
    </xf>
    <xf numFmtId="0" fontId="55" fillId="12" borderId="0" xfId="0" applyFont="1" applyFill="1" applyAlignment="1">
      <alignment horizontal="center" vertical="center"/>
    </xf>
    <xf numFmtId="0" fontId="55" fillId="13" borderId="0" xfId="0" applyFont="1" applyFill="1" applyAlignment="1">
      <alignment horizontal="center" vertical="center"/>
    </xf>
    <xf numFmtId="0" fontId="55" fillId="13" borderId="0" xfId="0" quotePrefix="1" applyFont="1" applyFill="1" applyAlignment="1">
      <alignment horizontal="center" vertical="center"/>
    </xf>
    <xf numFmtId="0" fontId="0" fillId="12" borderId="0" xfId="0" quotePrefix="1" applyFill="1" applyAlignment="1">
      <alignment horizontal="left" vertical="center"/>
    </xf>
    <xf numFmtId="0" fontId="90" fillId="12" borderId="0" xfId="0" applyFont="1" applyFill="1" applyAlignment="1">
      <alignment horizontal="center" vertical="center" wrapText="1"/>
    </xf>
    <xf numFmtId="0" fontId="10" fillId="12" borderId="17" xfId="0" applyFont="1" applyFill="1" applyBorder="1" applyAlignment="1">
      <alignment vertical="center" wrapText="1"/>
    </xf>
    <xf numFmtId="0" fontId="10" fillId="12" borderId="18" xfId="0" applyFont="1" applyFill="1" applyBorder="1" applyAlignment="1">
      <alignment vertical="center" wrapText="1"/>
    </xf>
    <xf numFmtId="164" fontId="21" fillId="12" borderId="18" xfId="1" applyNumberFormat="1" applyFont="1" applyFill="1" applyBorder="1" applyAlignment="1" applyProtection="1">
      <alignment horizontal="center" vertical="center"/>
    </xf>
    <xf numFmtId="0" fontId="74" fillId="12" borderId="23" xfId="0" applyFont="1" applyFill="1" applyBorder="1" applyAlignment="1">
      <alignment horizontal="center" wrapText="1"/>
    </xf>
    <xf numFmtId="0" fontId="2" fillId="12" borderId="20" xfId="0" applyFont="1" applyFill="1" applyBorder="1" applyAlignment="1">
      <alignment horizontal="left" vertical="center" wrapText="1"/>
    </xf>
    <xf numFmtId="0" fontId="2" fillId="12" borderId="0" xfId="0" applyFont="1" applyFill="1" applyAlignment="1">
      <alignment horizontal="left" vertical="center" wrapText="1"/>
    </xf>
    <xf numFmtId="164" fontId="21" fillId="12" borderId="0" xfId="1" applyNumberFormat="1" applyFont="1" applyFill="1" applyBorder="1" applyAlignment="1" applyProtection="1">
      <alignment horizontal="center" vertical="center"/>
    </xf>
    <xf numFmtId="0" fontId="74" fillId="12" borderId="22" xfId="0" applyFont="1" applyFill="1" applyBorder="1" applyAlignment="1">
      <alignment horizontal="center" wrapText="1"/>
    </xf>
    <xf numFmtId="0" fontId="0" fillId="12" borderId="20" xfId="0" applyFill="1" applyBorder="1" applyAlignment="1">
      <alignment horizontal="center" vertical="center"/>
    </xf>
    <xf numFmtId="164" fontId="76" fillId="12" borderId="20" xfId="1" applyNumberFormat="1" applyFont="1" applyFill="1" applyBorder="1" applyAlignment="1" applyProtection="1">
      <alignment horizontal="right" vertical="center" wrapText="1"/>
    </xf>
    <xf numFmtId="164" fontId="21" fillId="12" borderId="20" xfId="1" applyNumberFormat="1" applyFont="1" applyFill="1" applyBorder="1" applyAlignment="1" applyProtection="1">
      <alignment horizontal="center" vertical="center"/>
    </xf>
    <xf numFmtId="0" fontId="62" fillId="12" borderId="0" xfId="0" applyFont="1" applyFill="1" applyAlignment="1">
      <alignment horizontal="left" vertical="center"/>
    </xf>
    <xf numFmtId="0" fontId="71" fillId="12" borderId="22" xfId="0" applyFont="1" applyFill="1" applyBorder="1" applyAlignment="1">
      <alignment vertical="center" wrapText="1"/>
    </xf>
    <xf numFmtId="0" fontId="77" fillId="12" borderId="22" xfId="0" applyFont="1" applyFill="1" applyBorder="1" applyAlignment="1">
      <alignment horizontal="center" vertical="center" wrapText="1"/>
    </xf>
    <xf numFmtId="0" fontId="78" fillId="12" borderId="20" xfId="0" applyFont="1" applyFill="1" applyBorder="1" applyAlignment="1">
      <alignment horizontal="center" vertical="center"/>
    </xf>
    <xf numFmtId="44" fontId="2" fillId="12" borderId="22" xfId="1" applyFont="1" applyFill="1" applyBorder="1" applyAlignment="1" applyProtection="1">
      <alignment vertical="center" wrapText="1"/>
    </xf>
    <xf numFmtId="0" fontId="96" fillId="12" borderId="0" xfId="0" applyFont="1" applyFill="1" applyAlignment="1">
      <alignment vertical="top" wrapText="1"/>
    </xf>
    <xf numFmtId="44" fontId="9" fillId="12" borderId="22" xfId="1" applyFont="1" applyFill="1" applyBorder="1" applyAlignment="1" applyProtection="1">
      <alignment horizontal="center" vertical="center" wrapText="1"/>
    </xf>
    <xf numFmtId="0" fontId="0" fillId="12" borderId="0" xfId="0" applyFill="1" applyAlignment="1">
      <alignment vertical="center"/>
    </xf>
    <xf numFmtId="0" fontId="0" fillId="12" borderId="21" xfId="0" applyFill="1" applyBorder="1" applyAlignment="1">
      <alignment horizontal="center" vertical="center"/>
    </xf>
    <xf numFmtId="0" fontId="0" fillId="12" borderId="19" xfId="0" applyFill="1" applyBorder="1" applyAlignment="1">
      <alignment horizontal="center" vertical="center"/>
    </xf>
    <xf numFmtId="44" fontId="9" fillId="12" borderId="19" xfId="1" applyFont="1" applyFill="1" applyBorder="1" applyAlignment="1" applyProtection="1">
      <alignment horizontal="center" vertical="center" wrapText="1"/>
    </xf>
    <xf numFmtId="44" fontId="9" fillId="12" borderId="24" xfId="1" applyFont="1" applyFill="1" applyBorder="1" applyAlignment="1" applyProtection="1">
      <alignment horizontal="center" vertical="center" wrapText="1"/>
    </xf>
    <xf numFmtId="0" fontId="62" fillId="12" borderId="0" xfId="0" applyFont="1" applyFill="1" applyAlignment="1" applyProtection="1">
      <alignment horizontal="center" vertical="center"/>
      <protection locked="0"/>
    </xf>
    <xf numFmtId="0" fontId="10" fillId="12" borderId="0" xfId="0" applyFont="1" applyFill="1" applyAlignment="1" applyProtection="1">
      <alignment vertical="center" wrapText="1"/>
      <protection locked="0"/>
    </xf>
    <xf numFmtId="0" fontId="10" fillId="12" borderId="0" xfId="0" applyFont="1" applyFill="1" applyAlignment="1">
      <alignment vertical="center" wrapText="1"/>
    </xf>
    <xf numFmtId="0" fontId="62" fillId="12" borderId="0" xfId="0" applyFont="1" applyFill="1" applyAlignment="1">
      <alignment horizontal="center" vertical="center"/>
    </xf>
    <xf numFmtId="44" fontId="10" fillId="12" borderId="0" xfId="1" applyFont="1" applyFill="1" applyBorder="1" applyAlignment="1" applyProtection="1">
      <alignment horizontal="center" vertical="center" wrapText="1"/>
    </xf>
    <xf numFmtId="44" fontId="18" fillId="12" borderId="0" xfId="1" applyFont="1" applyFill="1" applyBorder="1" applyAlignment="1" applyProtection="1">
      <alignment horizontal="center" vertical="center" wrapText="1"/>
    </xf>
    <xf numFmtId="0" fontId="10" fillId="12" borderId="0" xfId="0" applyFont="1" applyFill="1" applyAlignment="1">
      <alignment horizontal="left" vertical="top" wrapText="1"/>
    </xf>
    <xf numFmtId="0" fontId="10" fillId="12" borderId="0" xfId="0" applyFont="1" applyFill="1" applyAlignment="1" applyProtection="1">
      <alignment horizontal="center" vertical="center"/>
      <protection locked="0"/>
    </xf>
    <xf numFmtId="0" fontId="10" fillId="12" borderId="0" xfId="0" applyFont="1" applyFill="1" applyAlignment="1">
      <alignment horizontal="center" vertical="center"/>
    </xf>
    <xf numFmtId="0" fontId="10" fillId="12" borderId="0" xfId="0" applyFont="1" applyFill="1" applyAlignment="1">
      <alignment horizontal="left" vertical="center" wrapText="1"/>
    </xf>
    <xf numFmtId="0" fontId="18" fillId="12" borderId="0" xfId="0" applyFont="1" applyFill="1" applyAlignment="1">
      <alignment vertical="top" wrapText="1"/>
    </xf>
    <xf numFmtId="0" fontId="10" fillId="15" borderId="0" xfId="0" applyFont="1" applyFill="1" applyAlignment="1">
      <alignment horizontal="center" vertical="center"/>
    </xf>
    <xf numFmtId="0" fontId="10" fillId="15" borderId="0" xfId="0" applyFont="1" applyFill="1" applyAlignment="1">
      <alignment horizontal="left" vertical="center" wrapText="1"/>
    </xf>
    <xf numFmtId="0" fontId="60" fillId="15" borderId="0" xfId="0" applyFont="1" applyFill="1" applyAlignment="1">
      <alignment horizontal="left" vertical="top"/>
    </xf>
    <xf numFmtId="44" fontId="10" fillId="15" borderId="0" xfId="1" applyFont="1" applyFill="1" applyBorder="1" applyAlignment="1" applyProtection="1">
      <alignment horizontal="center" vertical="center" wrapText="1"/>
    </xf>
    <xf numFmtId="9" fontId="10" fillId="15" borderId="0" xfId="1" applyNumberFormat="1" applyFont="1" applyFill="1" applyBorder="1" applyAlignment="1" applyProtection="1">
      <alignment horizontal="center" vertical="center" wrapText="1"/>
    </xf>
    <xf numFmtId="44" fontId="10" fillId="15" borderId="0" xfId="1" applyFont="1" applyFill="1" applyBorder="1" applyAlignment="1" applyProtection="1">
      <alignment vertical="center" wrapText="1"/>
    </xf>
    <xf numFmtId="44" fontId="18" fillId="15" borderId="0" xfId="1" applyFont="1" applyFill="1" applyBorder="1" applyAlignment="1" applyProtection="1">
      <alignment horizontal="center" vertical="center" wrapText="1"/>
    </xf>
    <xf numFmtId="0" fontId="60" fillId="12" borderId="0" xfId="0" applyFont="1" applyFill="1" applyAlignment="1">
      <alignment horizontal="left" vertical="top"/>
    </xf>
    <xf numFmtId="9" fontId="10" fillId="12" borderId="0" xfId="1" applyNumberFormat="1" applyFont="1" applyFill="1" applyBorder="1" applyAlignment="1" applyProtection="1">
      <alignment horizontal="center" vertical="center" wrapText="1"/>
    </xf>
    <xf numFmtId="44" fontId="10" fillId="12" borderId="0" xfId="1" applyFont="1" applyFill="1" applyBorder="1" applyAlignment="1" applyProtection="1">
      <alignment vertical="center" wrapText="1"/>
    </xf>
    <xf numFmtId="0" fontId="55" fillId="12" borderId="0" xfId="0" applyFont="1" applyFill="1" applyAlignment="1">
      <alignment vertical="top" wrapText="1"/>
    </xf>
    <xf numFmtId="0" fontId="7" fillId="12" borderId="0" xfId="0" applyFont="1" applyFill="1" applyAlignment="1">
      <alignment horizontal="center" vertical="center"/>
    </xf>
    <xf numFmtId="0" fontId="81" fillId="12" borderId="0" xfId="0" applyFont="1" applyFill="1" applyAlignment="1">
      <alignment vertical="center"/>
    </xf>
    <xf numFmtId="44" fontId="9" fillId="12" borderId="0" xfId="1" applyFont="1" applyFill="1" applyBorder="1" applyAlignment="1" applyProtection="1">
      <alignment horizontal="center" vertical="center" wrapText="1"/>
    </xf>
    <xf numFmtId="164" fontId="75" fillId="12" borderId="0" xfId="0" applyNumberFormat="1" applyFont="1" applyFill="1" applyAlignment="1">
      <alignment vertical="top"/>
    </xf>
    <xf numFmtId="0" fontId="46" fillId="12" borderId="0" xfId="0" applyFont="1" applyFill="1" applyAlignment="1">
      <alignment horizontal="center" vertical="center"/>
    </xf>
    <xf numFmtId="0" fontId="80" fillId="12" borderId="0" xfId="0" applyFont="1" applyFill="1" applyAlignment="1">
      <alignment vertical="center"/>
    </xf>
    <xf numFmtId="0" fontId="80" fillId="12" borderId="0" xfId="0" applyFont="1" applyFill="1" applyAlignment="1">
      <alignment vertical="center" wrapText="1"/>
    </xf>
    <xf numFmtId="0" fontId="58" fillId="12" borderId="0" xfId="0" applyFont="1" applyFill="1" applyAlignment="1">
      <alignment horizontal="right" vertical="center" wrapText="1"/>
    </xf>
    <xf numFmtId="0" fontId="9" fillId="12" borderId="0" xfId="0" applyFont="1" applyFill="1" applyAlignment="1">
      <alignment horizontal="center" vertical="center"/>
    </xf>
    <xf numFmtId="0" fontId="58" fillId="12" borderId="0" xfId="0" applyFont="1" applyFill="1" applyAlignment="1">
      <alignment horizontal="center" vertical="center"/>
    </xf>
    <xf numFmtId="0" fontId="2" fillId="12" borderId="0" xfId="0" applyFont="1" applyFill="1" applyAlignment="1">
      <alignment horizontal="left" vertical="center"/>
    </xf>
    <xf numFmtId="49" fontId="58" fillId="13" borderId="0" xfId="0" applyNumberFormat="1" applyFont="1" applyFill="1" applyAlignment="1">
      <alignment vertical="center"/>
    </xf>
    <xf numFmtId="49" fontId="58" fillId="5" borderId="45" xfId="0" applyNumberFormat="1" applyFont="1" applyFill="1" applyBorder="1" applyAlignment="1" applyProtection="1">
      <alignment horizontal="center" vertical="center"/>
      <protection locked="0"/>
    </xf>
    <xf numFmtId="0" fontId="80" fillId="5" borderId="45" xfId="0" applyFont="1" applyFill="1" applyBorder="1" applyAlignment="1" applyProtection="1">
      <alignment horizontal="left" vertical="center" wrapText="1"/>
      <protection locked="0"/>
    </xf>
    <xf numFmtId="0" fontId="85" fillId="4" borderId="53" xfId="0" applyFont="1" applyFill="1" applyBorder="1" applyAlignment="1">
      <alignment horizontal="center" vertical="center"/>
    </xf>
    <xf numFmtId="0" fontId="7" fillId="4" borderId="53" xfId="0" applyFont="1" applyFill="1" applyBorder="1" applyAlignment="1">
      <alignment horizontal="center" vertical="center"/>
    </xf>
    <xf numFmtId="0" fontId="80" fillId="4" borderId="53" xfId="0" applyFont="1" applyFill="1" applyBorder="1" applyAlignment="1">
      <alignment vertical="center" wrapText="1"/>
    </xf>
    <xf numFmtId="167" fontId="64" fillId="12" borderId="0" xfId="0" applyNumberFormat="1" applyFont="1" applyFill="1" applyAlignment="1">
      <alignment vertical="center"/>
    </xf>
    <xf numFmtId="0" fontId="64" fillId="12" borderId="0" xfId="0" applyFont="1" applyFill="1" applyAlignment="1">
      <alignment vertical="center"/>
    </xf>
    <xf numFmtId="165" fontId="64" fillId="12" borderId="0" xfId="0" applyNumberFormat="1" applyFont="1" applyFill="1" applyAlignment="1">
      <alignment vertical="center"/>
    </xf>
    <xf numFmtId="0" fontId="62" fillId="12" borderId="0" xfId="0" applyFont="1" applyFill="1" applyAlignment="1">
      <alignment vertical="center"/>
    </xf>
    <xf numFmtId="0" fontId="62" fillId="12" borderId="0" xfId="0" applyFont="1" applyFill="1" applyAlignment="1">
      <alignment horizontal="right" vertical="center"/>
    </xf>
    <xf numFmtId="0" fontId="62" fillId="12" borderId="0" xfId="0" applyFont="1" applyFill="1" applyAlignment="1">
      <alignment horizontal="left" vertical="center" wrapText="1"/>
    </xf>
    <xf numFmtId="0" fontId="85" fillId="12" borderId="0" xfId="0" applyFont="1" applyFill="1" applyAlignment="1">
      <alignment horizontal="left" vertical="center"/>
    </xf>
    <xf numFmtId="0" fontId="85" fillId="12" borderId="0" xfId="0" applyFont="1" applyFill="1" applyAlignment="1">
      <alignment vertical="center"/>
    </xf>
    <xf numFmtId="0" fontId="59" fillId="12" borderId="0" xfId="0" applyFont="1" applyFill="1" applyAlignment="1">
      <alignment vertical="top" wrapText="1"/>
    </xf>
    <xf numFmtId="44" fontId="64" fillId="12" borderId="0" xfId="4" applyFont="1" applyFill="1" applyBorder="1" applyAlignment="1" applyProtection="1">
      <alignment vertical="center"/>
    </xf>
    <xf numFmtId="9" fontId="64" fillId="12" borderId="0" xfId="7" applyFont="1" applyFill="1" applyBorder="1" applyAlignment="1" applyProtection="1">
      <alignment vertical="center"/>
    </xf>
    <xf numFmtId="8" fontId="64" fillId="12" borderId="0" xfId="4" applyNumberFormat="1" applyFont="1" applyFill="1" applyBorder="1" applyAlignment="1" applyProtection="1">
      <alignment vertical="center"/>
    </xf>
    <xf numFmtId="0" fontId="18" fillId="12" borderId="0" xfId="0" applyFont="1" applyFill="1" applyAlignment="1">
      <alignment horizontal="center" vertical="center"/>
    </xf>
    <xf numFmtId="0" fontId="64" fillId="12" borderId="0" xfId="0" applyFont="1" applyFill="1" applyAlignment="1">
      <alignment horizontal="right" vertical="center" wrapText="1"/>
    </xf>
    <xf numFmtId="0" fontId="54" fillId="12" borderId="0" xfId="0" applyFont="1" applyFill="1" applyAlignment="1">
      <alignment horizontal="left" vertical="center" wrapText="1"/>
    </xf>
    <xf numFmtId="0" fontId="63" fillId="12" borderId="0" xfId="0" applyFont="1" applyFill="1" applyAlignment="1">
      <alignment vertical="center" wrapText="1"/>
    </xf>
    <xf numFmtId="0" fontId="62" fillId="12" borderId="0" xfId="0" applyFont="1" applyFill="1" applyAlignment="1">
      <alignment vertical="center" wrapText="1"/>
    </xf>
    <xf numFmtId="14" fontId="62" fillId="12" borderId="0" xfId="0" applyNumberFormat="1" applyFont="1" applyFill="1" applyAlignment="1">
      <alignment vertical="center"/>
    </xf>
    <xf numFmtId="0" fontId="94" fillId="12" borderId="0" xfId="0" applyFont="1" applyFill="1" applyAlignment="1">
      <alignment vertical="center"/>
    </xf>
    <xf numFmtId="0" fontId="55" fillId="12" borderId="0" xfId="0" applyFont="1" applyFill="1"/>
    <xf numFmtId="0" fontId="58" fillId="12" borderId="0" xfId="0" applyFont="1" applyFill="1"/>
    <xf numFmtId="0" fontId="57" fillId="11" borderId="37" xfId="0" applyFont="1" applyFill="1" applyBorder="1" applyAlignment="1">
      <alignment horizontal="center" vertical="center" wrapText="1"/>
    </xf>
    <xf numFmtId="0" fontId="57" fillId="14" borderId="37" xfId="0" applyFont="1" applyFill="1" applyBorder="1" applyAlignment="1">
      <alignment horizontal="center" vertical="center" wrapText="1"/>
    </xf>
    <xf numFmtId="0" fontId="41" fillId="12" borderId="37" xfId="0" applyFont="1" applyFill="1" applyBorder="1" applyAlignment="1">
      <alignment horizontal="center" vertical="center" wrapText="1"/>
    </xf>
    <xf numFmtId="44" fontId="60" fillId="19" borderId="37" xfId="4" applyFont="1" applyFill="1" applyBorder="1" applyAlignment="1" applyProtection="1">
      <alignment horizontal="right" vertical="center" wrapText="1"/>
    </xf>
    <xf numFmtId="44" fontId="60" fillId="19" borderId="37" xfId="1" applyFont="1" applyFill="1" applyBorder="1" applyAlignment="1" applyProtection="1">
      <alignment horizontal="center" vertical="center" wrapText="1"/>
    </xf>
    <xf numFmtId="44" fontId="61" fillId="19" borderId="37" xfId="1" applyFont="1" applyFill="1" applyBorder="1" applyAlignment="1" applyProtection="1">
      <alignment horizontal="center" vertical="center" wrapText="1"/>
    </xf>
    <xf numFmtId="44" fontId="51" fillId="11" borderId="37" xfId="1" applyFont="1" applyFill="1" applyBorder="1" applyAlignment="1" applyProtection="1">
      <alignment horizontal="center" vertical="center" wrapText="1"/>
    </xf>
    <xf numFmtId="0" fontId="23" fillId="2" borderId="57" xfId="0" applyFont="1" applyFill="1" applyBorder="1" applyAlignment="1">
      <alignment horizontal="center" vertical="center"/>
    </xf>
    <xf numFmtId="0" fontId="51" fillId="11" borderId="10" xfId="0" applyFont="1" applyFill="1" applyBorder="1"/>
    <xf numFmtId="0" fontId="49" fillId="11" borderId="3" xfId="0" applyFont="1" applyFill="1" applyBorder="1"/>
    <xf numFmtId="0" fontId="43" fillId="11" borderId="3" xfId="0" applyFont="1" applyFill="1" applyBorder="1" applyAlignment="1">
      <alignment vertical="center"/>
    </xf>
    <xf numFmtId="0" fontId="43" fillId="11" borderId="3" xfId="0" applyFont="1" applyFill="1" applyBorder="1" applyAlignment="1">
      <alignment horizontal="center" vertical="center"/>
    </xf>
    <xf numFmtId="0" fontId="43" fillId="11" borderId="4" xfId="0" applyFont="1" applyFill="1" applyBorder="1" applyAlignment="1">
      <alignment vertical="center"/>
    </xf>
    <xf numFmtId="0" fontId="0" fillId="11" borderId="0" xfId="0" applyFill="1"/>
    <xf numFmtId="0" fontId="57" fillId="11" borderId="45" xfId="0" applyFont="1" applyFill="1" applyBorder="1"/>
    <xf numFmtId="0" fontId="0" fillId="5" borderId="45" xfId="0" applyFill="1" applyBorder="1" applyProtection="1">
      <protection locked="0"/>
    </xf>
    <xf numFmtId="0" fontId="0" fillId="15" borderId="58" xfId="0" applyFill="1" applyBorder="1"/>
    <xf numFmtId="0" fontId="115" fillId="4" borderId="0" xfId="0" applyFont="1" applyFill="1"/>
    <xf numFmtId="0" fontId="0" fillId="12" borderId="59" xfId="0" applyFill="1" applyBorder="1"/>
    <xf numFmtId="0" fontId="0" fillId="12" borderId="60" xfId="0" applyFill="1" applyBorder="1"/>
    <xf numFmtId="0" fontId="0" fillId="12" borderId="61" xfId="0" applyFill="1" applyBorder="1"/>
    <xf numFmtId="0" fontId="0" fillId="12" borderId="62" xfId="0" applyFill="1" applyBorder="1"/>
    <xf numFmtId="0" fontId="0" fillId="12" borderId="63" xfId="0" applyFill="1" applyBorder="1"/>
    <xf numFmtId="0" fontId="108" fillId="12" borderId="62" xfId="0" applyFont="1" applyFill="1" applyBorder="1"/>
    <xf numFmtId="0" fontId="118" fillId="12" borderId="0" xfId="0" applyFont="1" applyFill="1" applyAlignment="1">
      <alignment vertical="center" wrapText="1"/>
    </xf>
    <xf numFmtId="0" fontId="55" fillId="12" borderId="0" xfId="0" applyFont="1" applyFill="1" applyAlignment="1">
      <alignment horizontal="left"/>
    </xf>
    <xf numFmtId="0" fontId="0" fillId="12" borderId="0" xfId="0" applyFill="1" applyAlignment="1">
      <alignment horizontal="left"/>
    </xf>
    <xf numFmtId="0" fontId="118" fillId="12" borderId="63" xfId="0" applyFont="1" applyFill="1" applyBorder="1" applyAlignment="1">
      <alignment vertical="center" wrapText="1"/>
    </xf>
    <xf numFmtId="0" fontId="2" fillId="12" borderId="0" xfId="0" applyFont="1" applyFill="1"/>
    <xf numFmtId="0" fontId="58" fillId="12" borderId="62" xfId="0" applyFont="1" applyFill="1" applyBorder="1"/>
    <xf numFmtId="0" fontId="118" fillId="12" borderId="0" xfId="5" applyNumberFormat="1" applyFont="1" applyFill="1" applyBorder="1" applyAlignment="1">
      <alignment vertical="center" wrapText="1"/>
    </xf>
    <xf numFmtId="0" fontId="58" fillId="12" borderId="67" xfId="0" applyFont="1" applyFill="1" applyBorder="1"/>
    <xf numFmtId="0" fontId="58" fillId="12" borderId="68" xfId="0" applyFont="1" applyFill="1" applyBorder="1"/>
    <xf numFmtId="0" fontId="0" fillId="12" borderId="68" xfId="0" applyFill="1" applyBorder="1"/>
    <xf numFmtId="0" fontId="0" fillId="12" borderId="69" xfId="0" applyFill="1" applyBorder="1"/>
    <xf numFmtId="0" fontId="120" fillId="12" borderId="0" xfId="0" applyFont="1" applyFill="1" applyAlignment="1">
      <alignment vertical="top" wrapText="1"/>
    </xf>
    <xf numFmtId="0" fontId="123" fillId="12" borderId="0" xfId="0" applyFont="1" applyFill="1" applyAlignment="1">
      <alignment vertical="center" wrapText="1"/>
    </xf>
    <xf numFmtId="0" fontId="58" fillId="12" borderId="0" xfId="0" applyFont="1" applyFill="1" applyAlignment="1">
      <alignment horizontal="left"/>
    </xf>
    <xf numFmtId="0" fontId="119" fillId="12" borderId="0" xfId="0" applyFont="1" applyFill="1" applyAlignment="1">
      <alignment horizontal="left" vertical="top" wrapText="1"/>
    </xf>
    <xf numFmtId="0" fontId="120" fillId="12" borderId="0" xfId="0" applyFont="1" applyFill="1" applyAlignment="1">
      <alignment horizontal="left" vertical="top" wrapText="1"/>
    </xf>
    <xf numFmtId="0" fontId="124" fillId="12" borderId="0" xfId="0" applyFont="1" applyFill="1" applyAlignment="1">
      <alignment horizontal="left" vertical="top" wrapText="1"/>
    </xf>
    <xf numFmtId="0" fontId="123" fillId="12" borderId="0" xfId="0" applyFont="1" applyFill="1" applyAlignment="1">
      <alignment horizontal="left"/>
    </xf>
    <xf numFmtId="0" fontId="58" fillId="12" borderId="69" xfId="0" applyFont="1" applyFill="1" applyBorder="1"/>
    <xf numFmtId="0" fontId="46" fillId="4" borderId="0" xfId="0" quotePrefix="1" applyFont="1" applyFill="1" applyProtection="1">
      <protection locked="0"/>
    </xf>
    <xf numFmtId="164" fontId="21" fillId="12" borderId="0" xfId="0" applyNumberFormat="1" applyFont="1" applyFill="1" applyAlignment="1">
      <alignment horizontal="left" vertical="center" wrapText="1"/>
    </xf>
    <xf numFmtId="0" fontId="123" fillId="12" borderId="0" xfId="0" applyFont="1" applyFill="1" applyAlignment="1">
      <alignment horizontal="left" vertical="center" wrapText="1"/>
    </xf>
    <xf numFmtId="164" fontId="21" fillId="12" borderId="0" xfId="0" applyNumberFormat="1" applyFont="1" applyFill="1" applyAlignment="1">
      <alignment vertical="center" wrapText="1"/>
    </xf>
    <xf numFmtId="44" fontId="56" fillId="5" borderId="42" xfId="5" applyFont="1" applyFill="1" applyBorder="1" applyAlignment="1" applyProtection="1">
      <alignment horizontal="center" vertical="center"/>
      <protection locked="0"/>
    </xf>
    <xf numFmtId="44" fontId="56" fillId="5" borderId="43" xfId="5" applyFont="1" applyFill="1" applyBorder="1" applyAlignment="1" applyProtection="1">
      <alignment horizontal="center" vertical="center"/>
      <protection locked="0"/>
    </xf>
    <xf numFmtId="44" fontId="56" fillId="5" borderId="44" xfId="5" applyFont="1" applyFill="1" applyBorder="1" applyAlignment="1" applyProtection="1">
      <alignment horizontal="center" vertical="center"/>
      <protection locked="0"/>
    </xf>
    <xf numFmtId="0" fontId="62" fillId="12" borderId="0" xfId="0" applyFont="1" applyFill="1" applyAlignment="1">
      <alignment horizontal="left" vertical="center" wrapText="1"/>
    </xf>
    <xf numFmtId="0" fontId="117" fillId="12" borderId="0" xfId="0" applyFont="1" applyFill="1" applyAlignment="1">
      <alignment horizontal="center"/>
    </xf>
    <xf numFmtId="164" fontId="21" fillId="5" borderId="42" xfId="0" applyNumberFormat="1" applyFont="1" applyFill="1" applyBorder="1" applyAlignment="1" applyProtection="1">
      <alignment horizontal="center" vertical="center"/>
      <protection locked="0"/>
    </xf>
    <xf numFmtId="164" fontId="21" fillId="5" borderId="43" xfId="0" applyNumberFormat="1" applyFont="1" applyFill="1" applyBorder="1" applyAlignment="1" applyProtection="1">
      <alignment horizontal="center" vertical="center"/>
      <protection locked="0"/>
    </xf>
    <xf numFmtId="164" fontId="21" fillId="5" borderId="44" xfId="0" applyNumberFormat="1" applyFont="1" applyFill="1" applyBorder="1" applyAlignment="1" applyProtection="1">
      <alignment horizontal="center" vertical="center"/>
      <protection locked="0"/>
    </xf>
    <xf numFmtId="44" fontId="21" fillId="5" borderId="42" xfId="4" applyFont="1" applyFill="1" applyBorder="1" applyAlignment="1" applyProtection="1">
      <alignment horizontal="center" vertical="center"/>
      <protection locked="0"/>
    </xf>
    <xf numFmtId="44" fontId="21" fillId="5" borderId="43" xfId="4" applyFont="1" applyFill="1" applyBorder="1" applyAlignment="1" applyProtection="1">
      <alignment horizontal="center" vertical="center"/>
      <protection locked="0"/>
    </xf>
    <xf numFmtId="44" fontId="21" fillId="5" borderId="44" xfId="4" applyFont="1" applyFill="1" applyBorder="1" applyAlignment="1" applyProtection="1">
      <alignment horizontal="center" vertical="center"/>
      <protection locked="0"/>
    </xf>
    <xf numFmtId="0" fontId="4" fillId="11" borderId="0" xfId="0" applyFont="1" applyFill="1" applyAlignment="1">
      <alignment horizontal="left" vertical="center" wrapText="1"/>
    </xf>
    <xf numFmtId="0" fontId="116" fillId="20" borderId="0" xfId="0" applyFont="1" applyFill="1" applyAlignment="1">
      <alignment horizontal="center" vertical="center" wrapText="1"/>
    </xf>
    <xf numFmtId="0" fontId="114" fillId="4" borderId="0" xfId="0" applyFont="1" applyFill="1" applyAlignment="1">
      <alignment horizontal="left" vertical="center"/>
    </xf>
    <xf numFmtId="0" fontId="10" fillId="12" borderId="0" xfId="0" applyFont="1" applyFill="1" applyAlignment="1">
      <alignment horizontal="right" vertical="center"/>
    </xf>
    <xf numFmtId="0" fontId="66" fillId="18" borderId="0" xfId="0" applyFont="1" applyFill="1" applyAlignment="1">
      <alignment horizontal="center" vertical="center"/>
    </xf>
    <xf numFmtId="49" fontId="64" fillId="5" borderId="0" xfId="0" applyNumberFormat="1" applyFont="1" applyFill="1" applyAlignment="1" applyProtection="1">
      <alignment horizontal="center" vertical="center"/>
      <protection locked="0"/>
    </xf>
    <xf numFmtId="167" fontId="64" fillId="5" borderId="0" xfId="0" applyNumberFormat="1" applyFont="1" applyFill="1" applyAlignment="1" applyProtection="1">
      <alignment horizontal="left" vertical="center"/>
      <protection locked="0"/>
    </xf>
    <xf numFmtId="0" fontId="62" fillId="12" borderId="0" xfId="0" applyFont="1" applyFill="1" applyAlignment="1">
      <alignment horizontal="right" vertical="center"/>
    </xf>
    <xf numFmtId="164" fontId="64" fillId="5" borderId="0" xfId="0" applyNumberFormat="1" applyFont="1" applyFill="1" applyAlignment="1" applyProtection="1">
      <alignment horizontal="center" vertical="center"/>
      <protection locked="0"/>
    </xf>
    <xf numFmtId="0" fontId="10" fillId="12" borderId="0" xfId="0" applyFont="1" applyFill="1" applyAlignment="1">
      <alignment horizontal="left" vertical="center"/>
    </xf>
    <xf numFmtId="165" fontId="64" fillId="5" borderId="0" xfId="0" applyNumberFormat="1" applyFont="1" applyFill="1" applyAlignment="1" applyProtection="1">
      <alignment horizontal="left" vertical="center"/>
      <protection locked="0"/>
    </xf>
    <xf numFmtId="0" fontId="64" fillId="5" borderId="0" xfId="0" applyFont="1" applyFill="1" applyAlignment="1" applyProtection="1">
      <alignment horizontal="center" vertical="center"/>
      <protection locked="0"/>
    </xf>
    <xf numFmtId="0" fontId="62" fillId="12" borderId="0" xfId="0" applyFont="1" applyFill="1" applyAlignment="1">
      <alignment horizontal="left" vertical="center"/>
    </xf>
    <xf numFmtId="0" fontId="64" fillId="5" borderId="0" xfId="0" applyFont="1" applyFill="1" applyAlignment="1" applyProtection="1">
      <alignment horizontal="left" vertical="center"/>
      <protection locked="0"/>
    </xf>
    <xf numFmtId="0" fontId="44" fillId="5" borderId="0" xfId="2" applyFill="1" applyBorder="1" applyAlignment="1" applyProtection="1">
      <alignment horizontal="left" vertical="center"/>
      <protection locked="0"/>
    </xf>
    <xf numFmtId="9" fontId="64" fillId="5" borderId="0" xfId="7" applyFont="1" applyFill="1" applyBorder="1" applyAlignment="1" applyProtection="1">
      <alignment horizontal="center" vertical="center"/>
      <protection locked="0"/>
    </xf>
    <xf numFmtId="0" fontId="93" fillId="12" borderId="0" xfId="0" applyFont="1" applyFill="1" applyAlignment="1">
      <alignment horizontal="left" vertical="center" wrapText="1"/>
    </xf>
    <xf numFmtId="0" fontId="62" fillId="5" borderId="0" xfId="0" applyFont="1" applyFill="1" applyAlignment="1" applyProtection="1">
      <alignment horizontal="center" vertical="center"/>
      <protection locked="0"/>
    </xf>
    <xf numFmtId="0" fontId="62" fillId="12" borderId="0" xfId="0" applyFont="1" applyFill="1" applyAlignment="1">
      <alignment horizontal="center" vertical="center"/>
    </xf>
    <xf numFmtId="14" fontId="64" fillId="5" borderId="0" xfId="0" applyNumberFormat="1" applyFont="1" applyFill="1" applyAlignment="1" applyProtection="1">
      <alignment horizontal="center" vertical="center"/>
      <protection locked="0"/>
    </xf>
    <xf numFmtId="0" fontId="111" fillId="12" borderId="0" xfId="0" applyFont="1" applyFill="1" applyAlignment="1">
      <alignment horizontal="left" vertical="center" wrapText="1"/>
    </xf>
    <xf numFmtId="0" fontId="18" fillId="12" borderId="0" xfId="0" applyFont="1" applyFill="1" applyAlignment="1">
      <alignment horizontal="center" vertical="center"/>
    </xf>
    <xf numFmtId="0" fontId="10" fillId="12" borderId="0" xfId="0" applyFont="1" applyFill="1" applyAlignment="1">
      <alignment horizontal="left" vertical="center" wrapText="1"/>
    </xf>
    <xf numFmtId="0" fontId="64" fillId="5" borderId="0" xfId="0" applyFont="1" applyFill="1" applyAlignment="1" applyProtection="1">
      <alignment horizontal="center" vertical="center" wrapText="1"/>
      <protection locked="0"/>
    </xf>
    <xf numFmtId="0" fontId="125" fillId="12" borderId="67" xfId="0" applyFont="1" applyFill="1" applyBorder="1" applyAlignment="1">
      <alignment horizontal="left" vertical="center" wrapText="1"/>
    </xf>
    <xf numFmtId="0" fontId="125" fillId="12" borderId="68" xfId="0" applyFont="1" applyFill="1" applyBorder="1" applyAlignment="1">
      <alignment horizontal="left" vertical="center" wrapText="1"/>
    </xf>
    <xf numFmtId="0" fontId="125" fillId="12" borderId="69" xfId="0" applyFont="1" applyFill="1" applyBorder="1" applyAlignment="1">
      <alignment horizontal="left" vertical="center" wrapText="1"/>
    </xf>
    <xf numFmtId="164" fontId="21" fillId="12" borderId="0" xfId="0" applyNumberFormat="1" applyFont="1" applyFill="1" applyAlignment="1">
      <alignment horizontal="left" vertical="center" wrapText="1"/>
    </xf>
    <xf numFmtId="0" fontId="21" fillId="12" borderId="0" xfId="0" applyFont="1" applyFill="1" applyAlignment="1">
      <alignment horizontal="left" vertical="center" wrapText="1"/>
    </xf>
    <xf numFmtId="164" fontId="122" fillId="11" borderId="64" xfId="0" applyNumberFormat="1" applyFont="1" applyFill="1" applyBorder="1" applyAlignment="1">
      <alignment horizontal="center" vertical="center"/>
    </xf>
    <xf numFmtId="164" fontId="122" fillId="11" borderId="65" xfId="0" applyNumberFormat="1" applyFont="1" applyFill="1" applyBorder="1" applyAlignment="1">
      <alignment horizontal="center" vertical="center"/>
    </xf>
    <xf numFmtId="164" fontId="122" fillId="11" borderId="66" xfId="0" applyNumberFormat="1" applyFont="1" applyFill="1" applyBorder="1" applyAlignment="1">
      <alignment horizontal="center" vertical="center"/>
    </xf>
    <xf numFmtId="0" fontId="123" fillId="12" borderId="0" xfId="0" applyFont="1" applyFill="1" applyAlignment="1">
      <alignment horizontal="left" vertical="center" wrapText="1"/>
    </xf>
    <xf numFmtId="0" fontId="125" fillId="12" borderId="62" xfId="0" applyFont="1" applyFill="1" applyBorder="1" applyAlignment="1">
      <alignment horizontal="left" vertical="center" wrapText="1"/>
    </xf>
    <xf numFmtId="0" fontId="125" fillId="12" borderId="0" xfId="0" applyFont="1" applyFill="1" applyAlignment="1">
      <alignment horizontal="left" vertical="center"/>
    </xf>
    <xf numFmtId="0" fontId="125" fillId="12" borderId="63" xfId="0" applyFont="1" applyFill="1" applyBorder="1" applyAlignment="1">
      <alignment horizontal="left" vertical="center"/>
    </xf>
    <xf numFmtId="0" fontId="125" fillId="12" borderId="62" xfId="0" applyFont="1" applyFill="1" applyBorder="1" applyAlignment="1">
      <alignment horizontal="left" vertical="center"/>
    </xf>
    <xf numFmtId="164" fontId="122" fillId="11" borderId="0" xfId="4" applyNumberFormat="1" applyFont="1" applyFill="1" applyBorder="1" applyAlignment="1">
      <alignment horizontal="center" vertical="center"/>
    </xf>
    <xf numFmtId="164" fontId="64" fillId="5" borderId="17" xfId="0" applyNumberFormat="1" applyFont="1" applyFill="1" applyBorder="1" applyAlignment="1" applyProtection="1">
      <alignment horizontal="center" vertical="center" wrapText="1"/>
      <protection locked="0"/>
    </xf>
    <xf numFmtId="164" fontId="64" fillId="5" borderId="18" xfId="0" applyNumberFormat="1" applyFont="1" applyFill="1" applyBorder="1" applyAlignment="1" applyProtection="1">
      <alignment horizontal="center" vertical="center" wrapText="1"/>
      <protection locked="0"/>
    </xf>
    <xf numFmtId="164" fontId="64" fillId="5" borderId="21" xfId="0" applyNumberFormat="1" applyFont="1" applyFill="1" applyBorder="1" applyAlignment="1" applyProtection="1">
      <alignment horizontal="center" vertical="center" wrapText="1"/>
      <protection locked="0"/>
    </xf>
    <xf numFmtId="164" fontId="64" fillId="5" borderId="19" xfId="0" applyNumberFormat="1" applyFont="1" applyFill="1" applyBorder="1" applyAlignment="1" applyProtection="1">
      <alignment horizontal="center" vertical="center" wrapText="1"/>
      <protection locked="0"/>
    </xf>
    <xf numFmtId="164" fontId="64" fillId="5" borderId="23" xfId="0" applyNumberFormat="1" applyFont="1" applyFill="1" applyBorder="1" applyAlignment="1" applyProtection="1">
      <alignment horizontal="center" vertical="center" wrapText="1"/>
      <protection locked="0"/>
    </xf>
    <xf numFmtId="164" fontId="64" fillId="5" borderId="24" xfId="0" applyNumberFormat="1" applyFont="1" applyFill="1" applyBorder="1" applyAlignment="1" applyProtection="1">
      <alignment horizontal="center" vertical="center" wrapText="1"/>
      <protection locked="0"/>
    </xf>
    <xf numFmtId="164" fontId="99" fillId="4" borderId="0" xfId="0" applyNumberFormat="1" applyFont="1" applyFill="1" applyAlignment="1">
      <alignment horizontal="center" vertical="center"/>
    </xf>
    <xf numFmtId="0" fontId="99" fillId="4" borderId="0" xfId="0" applyFont="1" applyFill="1" applyAlignment="1">
      <alignment horizontal="center" vertical="center"/>
    </xf>
    <xf numFmtId="0" fontId="18" fillId="6" borderId="25" xfId="0" applyFont="1" applyFill="1" applyBorder="1" applyAlignment="1" applyProtection="1">
      <alignment horizontal="center" vertical="center"/>
      <protection locked="0"/>
    </xf>
    <xf numFmtId="0" fontId="18" fillId="6" borderId="26" xfId="0" applyFont="1" applyFill="1" applyBorder="1" applyAlignment="1" applyProtection="1">
      <alignment horizontal="center" vertical="center"/>
      <protection locked="0"/>
    </xf>
    <xf numFmtId="0" fontId="18" fillId="6" borderId="30" xfId="0" applyFont="1" applyFill="1" applyBorder="1" applyAlignment="1" applyProtection="1">
      <alignment horizontal="center" vertical="center"/>
      <protection locked="0"/>
    </xf>
    <xf numFmtId="0" fontId="10" fillId="12" borderId="0" xfId="0" applyFont="1" applyFill="1" applyAlignment="1">
      <alignment horizontal="left" vertical="top" wrapText="1"/>
    </xf>
    <xf numFmtId="0" fontId="9" fillId="4" borderId="33" xfId="0" applyFont="1" applyFill="1" applyBorder="1" applyAlignment="1" applyProtection="1">
      <alignment vertical="center"/>
      <protection locked="0"/>
    </xf>
    <xf numFmtId="0" fontId="0" fillId="4" borderId="3" xfId="0" applyFill="1" applyBorder="1" applyAlignment="1" applyProtection="1">
      <alignment vertical="center"/>
      <protection locked="0"/>
    </xf>
    <xf numFmtId="0" fontId="0" fillId="4" borderId="32" xfId="0" applyFill="1" applyBorder="1" applyAlignment="1" applyProtection="1">
      <alignment vertical="center"/>
      <protection locked="0"/>
    </xf>
    <xf numFmtId="0" fontId="0" fillId="4" borderId="8" xfId="0" applyFill="1" applyBorder="1" applyAlignment="1" applyProtection="1">
      <alignment vertical="center"/>
      <protection locked="0"/>
    </xf>
    <xf numFmtId="0" fontId="9" fillId="4" borderId="33" xfId="0" applyFont="1"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19" xfId="0" applyFill="1" applyBorder="1" applyAlignment="1" applyProtection="1">
      <alignment horizontal="left" vertical="center"/>
      <protection locked="0"/>
    </xf>
    <xf numFmtId="0" fontId="3" fillId="4" borderId="0" xfId="3" applyFill="1" applyBorder="1" applyAlignment="1" applyProtection="1">
      <alignment horizontal="left" vertical="top" wrapText="1"/>
    </xf>
    <xf numFmtId="0" fontId="9" fillId="4" borderId="17" xfId="0" applyFont="1" applyFill="1" applyBorder="1" applyAlignment="1">
      <alignment horizontal="left" vertical="center"/>
    </xf>
    <xf numFmtId="0" fontId="9" fillId="4" borderId="18" xfId="0" applyFont="1" applyFill="1" applyBorder="1" applyAlignment="1">
      <alignment horizontal="left" vertical="center"/>
    </xf>
    <xf numFmtId="0" fontId="9" fillId="4" borderId="23" xfId="0" applyFont="1" applyFill="1" applyBorder="1" applyAlignment="1">
      <alignment horizontal="left" vertical="center"/>
    </xf>
    <xf numFmtId="0" fontId="9" fillId="4" borderId="32" xfId="0" applyFont="1" applyFill="1" applyBorder="1" applyAlignment="1">
      <alignment horizontal="left" vertical="center"/>
    </xf>
    <xf numFmtId="0" fontId="9" fillId="4" borderId="8" xfId="0" applyFont="1" applyFill="1" applyBorder="1" applyAlignment="1">
      <alignment horizontal="left" vertical="center"/>
    </xf>
    <xf numFmtId="0" fontId="9" fillId="4" borderId="34" xfId="0" applyFont="1" applyFill="1" applyBorder="1" applyAlignment="1">
      <alignment horizontal="left" vertical="center"/>
    </xf>
    <xf numFmtId="0" fontId="9" fillId="4" borderId="33" xfId="0" applyFont="1" applyFill="1" applyBorder="1" applyAlignment="1">
      <alignment horizontal="left" vertical="center"/>
    </xf>
    <xf numFmtId="0" fontId="0" fillId="0" borderId="3" xfId="0" applyBorder="1" applyAlignment="1">
      <alignment horizontal="left" vertical="center"/>
    </xf>
    <xf numFmtId="0" fontId="0" fillId="0" borderId="35" xfId="0" applyBorder="1" applyAlignment="1">
      <alignment horizontal="left" vertical="center"/>
    </xf>
    <xf numFmtId="0" fontId="0" fillId="0" borderId="32" xfId="0" applyBorder="1" applyAlignment="1">
      <alignment horizontal="left" vertical="center"/>
    </xf>
    <xf numFmtId="0" fontId="0" fillId="0" borderId="8" xfId="0" applyBorder="1" applyAlignment="1">
      <alignment horizontal="left" vertical="center"/>
    </xf>
    <xf numFmtId="0" fontId="0" fillId="0" borderId="34" xfId="0" applyBorder="1" applyAlignment="1">
      <alignment horizontal="left" vertical="center"/>
    </xf>
    <xf numFmtId="164" fontId="64" fillId="5" borderId="49" xfId="0" applyNumberFormat="1" applyFont="1" applyFill="1" applyBorder="1" applyAlignment="1" applyProtection="1">
      <alignment horizontal="center" vertical="center" wrapText="1"/>
      <protection locked="0"/>
    </xf>
    <xf numFmtId="164" fontId="64" fillId="5" borderId="50" xfId="0" applyNumberFormat="1" applyFont="1" applyFill="1" applyBorder="1" applyAlignment="1" applyProtection="1">
      <alignment horizontal="center" vertical="center" wrapText="1"/>
      <protection locked="0"/>
    </xf>
    <xf numFmtId="164" fontId="64" fillId="5" borderId="51" xfId="0" applyNumberFormat="1" applyFont="1" applyFill="1" applyBorder="1" applyAlignment="1" applyProtection="1">
      <alignment horizontal="center" vertical="center" wrapText="1"/>
      <protection locked="0"/>
    </xf>
    <xf numFmtId="164" fontId="64" fillId="5" borderId="55" xfId="0" applyNumberFormat="1" applyFont="1" applyFill="1" applyBorder="1" applyAlignment="1" applyProtection="1">
      <alignment horizontal="center" vertical="center" wrapText="1"/>
      <protection locked="0"/>
    </xf>
    <xf numFmtId="164" fontId="64" fillId="5" borderId="0" xfId="0" applyNumberFormat="1" applyFont="1" applyFill="1" applyAlignment="1" applyProtection="1">
      <alignment horizontal="center" vertical="center" wrapText="1"/>
      <protection locked="0"/>
    </xf>
    <xf numFmtId="164" fontId="64" fillId="5" borderId="56" xfId="0" applyNumberFormat="1" applyFont="1" applyFill="1" applyBorder="1" applyAlignment="1" applyProtection="1">
      <alignment horizontal="center" vertical="center" wrapText="1"/>
      <protection locked="0"/>
    </xf>
    <xf numFmtId="164" fontId="64" fillId="5" borderId="52" xfId="0" applyNumberFormat="1" applyFont="1" applyFill="1" applyBorder="1" applyAlignment="1" applyProtection="1">
      <alignment horizontal="center" vertical="center" wrapText="1"/>
      <protection locked="0"/>
    </xf>
    <xf numFmtId="164" fontId="64" fillId="5" borderId="53" xfId="0" applyNumberFormat="1" applyFont="1" applyFill="1" applyBorder="1" applyAlignment="1" applyProtection="1">
      <alignment horizontal="center" vertical="center" wrapText="1"/>
      <protection locked="0"/>
    </xf>
    <xf numFmtId="164" fontId="64" fillId="5" borderId="54" xfId="0" applyNumberFormat="1" applyFont="1" applyFill="1" applyBorder="1" applyAlignment="1" applyProtection="1">
      <alignment horizontal="center" vertical="center" wrapText="1"/>
      <protection locked="0"/>
    </xf>
    <xf numFmtId="164" fontId="18" fillId="5" borderId="49" xfId="1" applyNumberFormat="1" applyFont="1" applyFill="1" applyBorder="1" applyAlignment="1" applyProtection="1">
      <alignment horizontal="center" vertical="center"/>
      <protection locked="0"/>
    </xf>
    <xf numFmtId="164" fontId="18" fillId="5" borderId="50" xfId="1" applyNumberFormat="1" applyFont="1" applyFill="1" applyBorder="1" applyAlignment="1" applyProtection="1">
      <alignment horizontal="center" vertical="center"/>
      <protection locked="0"/>
    </xf>
    <xf numFmtId="164" fontId="18" fillId="5" borderId="51" xfId="1" applyNumberFormat="1" applyFont="1" applyFill="1" applyBorder="1" applyAlignment="1" applyProtection="1">
      <alignment horizontal="center" vertical="center"/>
      <protection locked="0"/>
    </xf>
    <xf numFmtId="164" fontId="18" fillId="5" borderId="52" xfId="1" applyNumberFormat="1" applyFont="1" applyFill="1" applyBorder="1" applyAlignment="1" applyProtection="1">
      <alignment horizontal="center" vertical="center"/>
      <protection locked="0"/>
    </xf>
    <xf numFmtId="164" fontId="18" fillId="5" borderId="53" xfId="1" applyNumberFormat="1" applyFont="1" applyFill="1" applyBorder="1" applyAlignment="1" applyProtection="1">
      <alignment horizontal="center" vertical="center"/>
      <protection locked="0"/>
    </xf>
    <xf numFmtId="164" fontId="18" fillId="5" borderId="54" xfId="1" applyNumberFormat="1" applyFont="1" applyFill="1" applyBorder="1" applyAlignment="1" applyProtection="1">
      <alignment horizontal="center" vertical="center"/>
      <protection locked="0"/>
    </xf>
    <xf numFmtId="0" fontId="112" fillId="4" borderId="0" xfId="0" applyFont="1" applyFill="1" applyAlignment="1">
      <alignment horizontal="left" vertical="center" wrapText="1"/>
    </xf>
    <xf numFmtId="0" fontId="66" fillId="11" borderId="0" xfId="0" applyFont="1" applyFill="1" applyAlignment="1">
      <alignment horizontal="center" vertical="center"/>
    </xf>
    <xf numFmtId="49" fontId="18" fillId="6" borderId="25" xfId="0" applyNumberFormat="1" applyFont="1" applyFill="1" applyBorder="1" applyAlignment="1" applyProtection="1">
      <alignment horizontal="center" vertical="center"/>
      <protection locked="0"/>
    </xf>
    <xf numFmtId="49" fontId="18" fillId="6" borderId="26" xfId="0" applyNumberFormat="1" applyFont="1" applyFill="1" applyBorder="1" applyAlignment="1" applyProtection="1">
      <alignment horizontal="center" vertical="center"/>
      <protection locked="0"/>
    </xf>
    <xf numFmtId="49" fontId="18" fillId="6" borderId="30" xfId="0" applyNumberFormat="1" applyFont="1" applyFill="1" applyBorder="1" applyAlignment="1" applyProtection="1">
      <alignment horizontal="center" vertical="center"/>
      <protection locked="0"/>
    </xf>
    <xf numFmtId="0" fontId="10" fillId="12" borderId="0" xfId="0" applyFont="1" applyFill="1" applyAlignment="1">
      <alignment horizontal="center" vertical="center"/>
    </xf>
    <xf numFmtId="169" fontId="18" fillId="6" borderId="25" xfId="0" applyNumberFormat="1" applyFont="1" applyFill="1" applyBorder="1" applyAlignment="1" applyProtection="1">
      <alignment horizontal="center" vertical="center"/>
      <protection locked="0"/>
    </xf>
    <xf numFmtId="169" fontId="18" fillId="6" borderId="26" xfId="0" applyNumberFormat="1" applyFont="1" applyFill="1" applyBorder="1" applyAlignment="1" applyProtection="1">
      <alignment horizontal="center" vertical="center"/>
      <protection locked="0"/>
    </xf>
    <xf numFmtId="169" fontId="18" fillId="6" borderId="30" xfId="0" applyNumberFormat="1" applyFont="1" applyFill="1" applyBorder="1" applyAlignment="1" applyProtection="1">
      <alignment horizontal="center" vertical="center"/>
      <protection locked="0"/>
    </xf>
    <xf numFmtId="165" fontId="18" fillId="6" borderId="25" xfId="0" applyNumberFormat="1" applyFont="1" applyFill="1" applyBorder="1" applyAlignment="1" applyProtection="1">
      <alignment horizontal="center" vertical="center"/>
      <protection locked="0"/>
    </xf>
    <xf numFmtId="165" fontId="18" fillId="6" borderId="26" xfId="0" applyNumberFormat="1" applyFont="1" applyFill="1" applyBorder="1" applyAlignment="1" applyProtection="1">
      <alignment horizontal="center" vertical="center"/>
      <protection locked="0"/>
    </xf>
    <xf numFmtId="165" fontId="18" fillId="6" borderId="30" xfId="0" applyNumberFormat="1" applyFont="1" applyFill="1" applyBorder="1" applyAlignment="1" applyProtection="1">
      <alignment horizontal="center" vertical="center"/>
      <protection locked="0"/>
    </xf>
    <xf numFmtId="14" fontId="18" fillId="6" borderId="25" xfId="0" applyNumberFormat="1" applyFont="1" applyFill="1" applyBorder="1" applyAlignment="1" applyProtection="1">
      <alignment horizontal="center" vertical="center"/>
      <protection locked="0"/>
    </xf>
    <xf numFmtId="14" fontId="18" fillId="6" borderId="26" xfId="0" applyNumberFormat="1" applyFont="1" applyFill="1" applyBorder="1" applyAlignment="1" applyProtection="1">
      <alignment horizontal="center" vertical="center"/>
      <protection locked="0"/>
    </xf>
    <xf numFmtId="14" fontId="18" fillId="6" borderId="30" xfId="0" applyNumberFormat="1" applyFont="1" applyFill="1" applyBorder="1" applyAlignment="1" applyProtection="1">
      <alignment horizontal="center" vertical="center"/>
      <protection locked="0"/>
    </xf>
    <xf numFmtId="49" fontId="104" fillId="6" borderId="25" xfId="2" applyNumberFormat="1" applyFont="1" applyFill="1" applyBorder="1" applyAlignment="1" applyProtection="1">
      <alignment horizontal="center" vertical="center"/>
      <protection locked="0"/>
    </xf>
    <xf numFmtId="49" fontId="104" fillId="6" borderId="26" xfId="2" applyNumberFormat="1" applyFont="1" applyFill="1" applyBorder="1" applyAlignment="1" applyProtection="1">
      <alignment horizontal="center" vertical="center"/>
      <protection locked="0"/>
    </xf>
    <xf numFmtId="49" fontId="104" fillId="6" borderId="30" xfId="2" applyNumberFormat="1" applyFont="1" applyFill="1" applyBorder="1" applyAlignment="1" applyProtection="1">
      <alignment horizontal="center" vertical="center"/>
      <protection locked="0"/>
    </xf>
    <xf numFmtId="0" fontId="18" fillId="16" borderId="46" xfId="0" applyFont="1" applyFill="1" applyBorder="1" applyAlignment="1">
      <alignment horizontal="left" vertical="center"/>
    </xf>
    <xf numFmtId="0" fontId="18" fillId="16" borderId="47" xfId="0" applyFont="1" applyFill="1" applyBorder="1" applyAlignment="1">
      <alignment horizontal="left" vertical="center"/>
    </xf>
    <xf numFmtId="0" fontId="18" fillId="16" borderId="48" xfId="0" applyFont="1" applyFill="1" applyBorder="1" applyAlignment="1">
      <alignment horizontal="left" vertical="center"/>
    </xf>
    <xf numFmtId="167" fontId="18" fillId="16" borderId="46" xfId="0" applyNumberFormat="1" applyFont="1" applyFill="1" applyBorder="1" applyAlignment="1">
      <alignment horizontal="left" vertical="center"/>
    </xf>
    <xf numFmtId="167" fontId="18" fillId="16" borderId="47" xfId="0" applyNumberFormat="1" applyFont="1" applyFill="1" applyBorder="1" applyAlignment="1">
      <alignment horizontal="left" vertical="center"/>
    </xf>
    <xf numFmtId="167" fontId="18" fillId="16" borderId="48" xfId="0" applyNumberFormat="1" applyFont="1" applyFill="1" applyBorder="1" applyAlignment="1">
      <alignment horizontal="left" vertical="center"/>
    </xf>
    <xf numFmtId="0" fontId="113" fillId="17" borderId="0" xfId="0" applyFont="1" applyFill="1" applyAlignment="1">
      <alignment horizontal="center" vertical="center"/>
    </xf>
    <xf numFmtId="0" fontId="18" fillId="16" borderId="46" xfId="0" applyFont="1" applyFill="1" applyBorder="1" applyAlignment="1">
      <alignment horizontal="center" vertical="center"/>
    </xf>
    <xf numFmtId="0" fontId="18" fillId="16" borderId="47" xfId="0" applyFont="1" applyFill="1" applyBorder="1" applyAlignment="1">
      <alignment horizontal="center" vertical="center"/>
    </xf>
    <xf numFmtId="0" fontId="18" fillId="16" borderId="48" xfId="0" applyFont="1" applyFill="1" applyBorder="1" applyAlignment="1">
      <alignment horizontal="center" vertical="center"/>
    </xf>
    <xf numFmtId="0" fontId="96" fillId="12" borderId="0" xfId="0" applyFont="1" applyFill="1" applyAlignment="1">
      <alignment horizontal="left" vertical="top" wrapText="1"/>
    </xf>
    <xf numFmtId="0" fontId="0" fillId="0" borderId="3" xfId="0" applyBorder="1" applyAlignment="1" applyProtection="1">
      <alignment horizontal="left" vertical="center"/>
      <protection locked="0"/>
    </xf>
    <xf numFmtId="0" fontId="0" fillId="0" borderId="35" xfId="0" applyBorder="1" applyAlignment="1" applyProtection="1">
      <alignment horizontal="left" vertical="center"/>
      <protection locked="0"/>
    </xf>
    <xf numFmtId="0" fontId="0" fillId="0" borderId="32"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164" fontId="114" fillId="12" borderId="46" xfId="0" applyNumberFormat="1" applyFont="1" applyFill="1" applyBorder="1" applyAlignment="1">
      <alignment horizontal="center" vertical="center"/>
    </xf>
    <xf numFmtId="164" fontId="114" fillId="12" borderId="47" xfId="0" applyNumberFormat="1" applyFont="1" applyFill="1" applyBorder="1" applyAlignment="1">
      <alignment horizontal="center" vertical="center"/>
    </xf>
    <xf numFmtId="164" fontId="114" fillId="12" borderId="48" xfId="0" applyNumberFormat="1" applyFont="1" applyFill="1" applyBorder="1" applyAlignment="1">
      <alignment horizontal="center" vertical="center"/>
    </xf>
    <xf numFmtId="0" fontId="62" fillId="13" borderId="0" xfId="0" applyFont="1" applyFill="1" applyAlignment="1">
      <alignment horizontal="center"/>
    </xf>
    <xf numFmtId="0" fontId="62" fillId="12" borderId="0" xfId="0" applyFont="1" applyFill="1" applyAlignment="1">
      <alignment horizontal="center"/>
    </xf>
    <xf numFmtId="2" fontId="48" fillId="12" borderId="46" xfId="0" applyNumberFormat="1" applyFont="1" applyFill="1" applyBorder="1" applyAlignment="1">
      <alignment horizontal="center" vertical="center"/>
    </xf>
    <xf numFmtId="2" fontId="48" fillId="12" borderId="47" xfId="0" applyNumberFormat="1" applyFont="1" applyFill="1" applyBorder="1" applyAlignment="1">
      <alignment horizontal="center" vertical="center"/>
    </xf>
    <xf numFmtId="2" fontId="48" fillId="12" borderId="48" xfId="0" applyNumberFormat="1" applyFont="1" applyFill="1" applyBorder="1" applyAlignment="1">
      <alignment horizontal="center" vertical="center"/>
    </xf>
    <xf numFmtId="0" fontId="18" fillId="12" borderId="8" xfId="0" applyFont="1" applyFill="1" applyBorder="1" applyAlignment="1">
      <alignment horizontal="center" vertical="center" wrapText="1"/>
    </xf>
    <xf numFmtId="0" fontId="66" fillId="11" borderId="25" xfId="0" applyFont="1" applyFill="1" applyBorder="1" applyAlignment="1">
      <alignment horizontal="center" vertical="center"/>
    </xf>
    <xf numFmtId="0" fontId="66" fillId="11" borderId="26" xfId="0" applyFont="1" applyFill="1" applyBorder="1" applyAlignment="1">
      <alignment horizontal="center" vertical="center"/>
    </xf>
    <xf numFmtId="0" fontId="66" fillId="11" borderId="30" xfId="0" applyFont="1" applyFill="1" applyBorder="1" applyAlignment="1">
      <alignment horizontal="center" vertical="center"/>
    </xf>
    <xf numFmtId="49" fontId="58" fillId="5" borderId="46" xfId="0" applyNumberFormat="1" applyFont="1" applyFill="1" applyBorder="1" applyAlignment="1" applyProtection="1">
      <alignment horizontal="center" vertical="center"/>
      <protection locked="0"/>
    </xf>
    <xf numFmtId="49" fontId="58" fillId="5" borderId="48" xfId="0" applyNumberFormat="1" applyFont="1" applyFill="1" applyBorder="1" applyAlignment="1" applyProtection="1">
      <alignment horizontal="center" vertical="center"/>
      <protection locked="0"/>
    </xf>
    <xf numFmtId="0" fontId="18" fillId="12" borderId="0" xfId="0" applyFont="1" applyFill="1" applyAlignment="1">
      <alignment horizontal="left" vertical="top" wrapText="1"/>
    </xf>
    <xf numFmtId="0" fontId="44" fillId="12" borderId="0" xfId="2" applyFill="1" applyBorder="1" applyAlignment="1" applyProtection="1">
      <alignment horizontal="left" wrapText="1"/>
    </xf>
    <xf numFmtId="0" fontId="58" fillId="12" borderId="0" xfId="0" applyFont="1" applyFill="1" applyAlignment="1">
      <alignment horizontal="right" vertical="center" wrapText="1"/>
    </xf>
    <xf numFmtId="49" fontId="58" fillId="5" borderId="47" xfId="0" applyNumberFormat="1" applyFont="1" applyFill="1" applyBorder="1" applyAlignment="1" applyProtection="1">
      <alignment horizontal="center" vertical="center"/>
      <protection locked="0"/>
    </xf>
    <xf numFmtId="0" fontId="58" fillId="12" borderId="0" xfId="0" applyFont="1" applyFill="1" applyAlignment="1">
      <alignment horizontal="right" vertical="center"/>
    </xf>
    <xf numFmtId="164" fontId="97" fillId="4" borderId="19" xfId="0" applyNumberFormat="1" applyFont="1" applyFill="1" applyBorder="1" applyAlignment="1">
      <alignment horizontal="center" vertical="center"/>
    </xf>
    <xf numFmtId="0" fontId="2" fillId="4" borderId="19" xfId="0" applyFont="1" applyFill="1" applyBorder="1" applyAlignment="1">
      <alignment horizontal="left" vertical="center"/>
    </xf>
    <xf numFmtId="164" fontId="2" fillId="4" borderId="19" xfId="0" applyNumberFormat="1" applyFont="1" applyFill="1" applyBorder="1" applyAlignment="1">
      <alignment horizontal="center" vertical="center" wrapText="1"/>
    </xf>
    <xf numFmtId="0" fontId="82" fillId="11" borderId="0" xfId="0" applyFont="1" applyFill="1" applyAlignment="1">
      <alignment horizontal="center" vertical="top"/>
    </xf>
    <xf numFmtId="0" fontId="80" fillId="4" borderId="0" xfId="0" applyFont="1" applyFill="1" applyAlignment="1">
      <alignment horizontal="left" vertical="center" wrapText="1"/>
    </xf>
    <xf numFmtId="0" fontId="10" fillId="15" borderId="0" xfId="0" applyFont="1" applyFill="1" applyAlignment="1">
      <alignment horizontal="left" vertical="center"/>
    </xf>
    <xf numFmtId="0" fontId="55" fillId="12" borderId="0" xfId="0" applyFont="1" applyFill="1" applyAlignment="1">
      <alignment horizontal="left" vertical="center" wrapText="1"/>
    </xf>
    <xf numFmtId="0" fontId="55" fillId="12" borderId="0" xfId="0" applyFont="1" applyFill="1" applyAlignment="1">
      <alignment horizontal="left" vertical="top" wrapText="1"/>
    </xf>
    <xf numFmtId="0" fontId="80" fillId="4" borderId="50" xfId="0" applyFont="1" applyFill="1" applyBorder="1" applyAlignment="1">
      <alignment horizontal="left" vertical="top" wrapText="1"/>
    </xf>
    <xf numFmtId="0" fontId="80" fillId="4" borderId="0" xfId="0" applyFont="1" applyFill="1" applyAlignment="1">
      <alignment horizontal="left" vertical="top" wrapText="1"/>
    </xf>
    <xf numFmtId="0" fontId="64" fillId="14" borderId="16" xfId="0" applyFont="1" applyFill="1" applyBorder="1" applyAlignment="1">
      <alignment horizontal="center" vertical="center" wrapText="1"/>
    </xf>
    <xf numFmtId="0" fontId="92" fillId="14" borderId="16" xfId="0" applyFont="1" applyFill="1" applyBorder="1" applyAlignment="1">
      <alignment horizontal="center" vertical="center" wrapText="1"/>
    </xf>
    <xf numFmtId="0" fontId="92" fillId="14" borderId="31" xfId="0" applyFont="1" applyFill="1" applyBorder="1" applyAlignment="1">
      <alignment horizontal="center" vertical="center" wrapText="1"/>
    </xf>
    <xf numFmtId="0" fontId="50" fillId="14" borderId="20" xfId="0" applyFont="1" applyFill="1" applyBorder="1" applyAlignment="1">
      <alignment horizontal="center" vertical="center" wrapText="1"/>
    </xf>
    <xf numFmtId="0" fontId="50" fillId="14" borderId="0" xfId="0" applyFont="1" applyFill="1" applyAlignment="1">
      <alignment horizontal="center" vertical="center" wrapText="1"/>
    </xf>
    <xf numFmtId="0" fontId="50" fillId="14" borderId="22" xfId="0" applyFont="1" applyFill="1" applyBorder="1" applyAlignment="1">
      <alignment horizontal="center" vertical="center" wrapText="1"/>
    </xf>
    <xf numFmtId="0" fontId="50" fillId="14" borderId="21" xfId="0" applyFont="1" applyFill="1" applyBorder="1" applyAlignment="1">
      <alignment horizontal="center" vertical="center" wrapText="1"/>
    </xf>
    <xf numFmtId="0" fontId="50" fillId="14" borderId="19" xfId="0" applyFont="1" applyFill="1" applyBorder="1" applyAlignment="1">
      <alignment horizontal="center" vertical="center" wrapText="1"/>
    </xf>
    <xf numFmtId="0" fontId="50" fillId="14" borderId="24" xfId="0" applyFont="1" applyFill="1" applyBorder="1" applyAlignment="1">
      <alignment horizontal="center" vertical="center" wrapText="1"/>
    </xf>
    <xf numFmtId="0" fontId="55" fillId="13" borderId="0" xfId="0" quotePrefix="1" applyFont="1" applyFill="1" applyAlignment="1">
      <alignment horizontal="center" vertical="center"/>
    </xf>
    <xf numFmtId="168" fontId="58" fillId="5" borderId="0" xfId="0" applyNumberFormat="1" applyFont="1" applyFill="1" applyAlignment="1" applyProtection="1">
      <alignment horizontal="center" vertical="center"/>
      <protection locked="0"/>
    </xf>
    <xf numFmtId="166" fontId="10" fillId="2" borderId="37" xfId="0" applyNumberFormat="1" applyFont="1" applyFill="1" applyBorder="1" applyAlignment="1">
      <alignment horizontal="center" vertical="center" wrapText="1"/>
    </xf>
    <xf numFmtId="164" fontId="61" fillId="19" borderId="0" xfId="0" applyNumberFormat="1" applyFont="1" applyFill="1" applyAlignment="1">
      <alignment horizontal="center" vertical="center" wrapText="1"/>
    </xf>
    <xf numFmtId="0" fontId="2" fillId="12" borderId="28" xfId="0" applyFont="1" applyFill="1" applyBorder="1" applyAlignment="1">
      <alignment horizontal="left" vertical="center"/>
    </xf>
    <xf numFmtId="0" fontId="2" fillId="12" borderId="29" xfId="0" applyFont="1" applyFill="1" applyBorder="1" applyAlignment="1">
      <alignment horizontal="left" vertical="center"/>
    </xf>
    <xf numFmtId="0" fontId="2" fillId="12" borderId="27" xfId="0" applyFont="1" applyFill="1" applyBorder="1" applyAlignment="1">
      <alignment horizontal="left" vertical="center"/>
    </xf>
    <xf numFmtId="14" fontId="2" fillId="12" borderId="28" xfId="0" applyNumberFormat="1" applyFont="1" applyFill="1" applyBorder="1" applyAlignment="1">
      <alignment horizontal="left" vertical="center"/>
    </xf>
    <xf numFmtId="0" fontId="18" fillId="2" borderId="0" xfId="0" applyFont="1" applyFill="1" applyAlignment="1">
      <alignment horizontal="right" vertical="center" wrapText="1"/>
    </xf>
    <xf numFmtId="164" fontId="36" fillId="2" borderId="0" xfId="0" applyNumberFormat="1" applyFont="1" applyFill="1" applyAlignment="1">
      <alignment horizontal="center" vertical="center"/>
    </xf>
    <xf numFmtId="0" fontId="51" fillId="11" borderId="10" xfId="0" applyFont="1" applyFill="1" applyBorder="1" applyAlignment="1">
      <alignment horizontal="left" vertical="center"/>
    </xf>
    <xf numFmtId="0" fontId="51" fillId="11" borderId="3" xfId="0" applyFont="1" applyFill="1" applyBorder="1" applyAlignment="1">
      <alignment horizontal="left" vertical="center"/>
    </xf>
    <xf numFmtId="0" fontId="51" fillId="11" borderId="4" xfId="0" applyFont="1" applyFill="1" applyBorder="1" applyAlignment="1">
      <alignment horizontal="left" vertical="center"/>
    </xf>
    <xf numFmtId="164" fontId="36" fillId="2" borderId="0" xfId="0" applyNumberFormat="1" applyFont="1" applyFill="1" applyAlignment="1">
      <alignment horizontal="left" vertical="center"/>
    </xf>
    <xf numFmtId="0" fontId="8" fillId="2" borderId="5" xfId="0" applyFont="1" applyFill="1" applyBorder="1" applyAlignment="1">
      <alignment horizontal="left"/>
    </xf>
    <xf numFmtId="0" fontId="8" fillId="2" borderId="0" xfId="0" applyFont="1" applyFill="1" applyAlignment="1">
      <alignment horizontal="left"/>
    </xf>
    <xf numFmtId="0" fontId="8" fillId="2" borderId="6" xfId="0" applyFont="1" applyFill="1" applyBorder="1" applyAlignment="1">
      <alignment horizontal="left"/>
    </xf>
    <xf numFmtId="0" fontId="2" fillId="12" borderId="38" xfId="0" applyFont="1" applyFill="1" applyBorder="1" applyAlignment="1">
      <alignment horizontal="center" vertical="center"/>
    </xf>
    <xf numFmtId="0" fontId="2" fillId="12" borderId="39" xfId="0" applyFont="1" applyFill="1" applyBorder="1" applyAlignment="1">
      <alignment horizontal="center" vertical="center"/>
    </xf>
    <xf numFmtId="0" fontId="2" fillId="12" borderId="40" xfId="0" applyFont="1" applyFill="1" applyBorder="1" applyAlignment="1">
      <alignment horizontal="center" vertical="center"/>
    </xf>
    <xf numFmtId="0" fontId="2" fillId="12" borderId="41" xfId="0" applyFont="1" applyFill="1" applyBorder="1" applyAlignment="1">
      <alignment horizontal="center" vertical="center"/>
    </xf>
    <xf numFmtId="0" fontId="23" fillId="2" borderId="0" xfId="0" applyFont="1" applyFill="1" applyAlignment="1">
      <alignment horizontal="center" vertical="center" wrapText="1"/>
    </xf>
    <xf numFmtId="0" fontId="23" fillId="2" borderId="0" xfId="0" applyFont="1" applyFill="1" applyAlignment="1">
      <alignment horizontal="center" vertical="center"/>
    </xf>
    <xf numFmtId="0" fontId="23" fillId="2" borderId="8" xfId="0" applyFont="1" applyFill="1" applyBorder="1" applyAlignment="1">
      <alignment horizontal="center" vertical="center"/>
    </xf>
    <xf numFmtId="0" fontId="23" fillId="2" borderId="0" xfId="0" applyFont="1" applyFill="1" applyAlignment="1">
      <alignment horizontal="center"/>
    </xf>
    <xf numFmtId="0" fontId="57" fillId="11" borderId="37" xfId="0" applyFont="1" applyFill="1" applyBorder="1" applyAlignment="1">
      <alignment horizontal="center" vertical="center"/>
    </xf>
    <xf numFmtId="0" fontId="57" fillId="11" borderId="37" xfId="0" applyFont="1" applyFill="1" applyBorder="1" applyAlignment="1">
      <alignment horizontal="center" vertical="center" wrapText="1"/>
    </xf>
    <xf numFmtId="0" fontId="13" fillId="11" borderId="0" xfId="0" applyFont="1" applyFill="1" applyAlignment="1">
      <alignment horizontal="left" vertical="center" wrapText="1"/>
    </xf>
    <xf numFmtId="0" fontId="14" fillId="2" borderId="0" xfId="0" applyFont="1" applyFill="1" applyAlignment="1">
      <alignment horizontal="center" vertical="center"/>
    </xf>
    <xf numFmtId="0" fontId="17" fillId="2" borderId="0" xfId="0" applyFont="1" applyFill="1" applyAlignment="1">
      <alignment horizontal="center" vertical="center"/>
    </xf>
    <xf numFmtId="166" fontId="18" fillId="2" borderId="14" xfId="0" applyNumberFormat="1" applyFont="1" applyFill="1" applyBorder="1" applyAlignment="1">
      <alignment horizontal="left" vertical="center" wrapText="1"/>
    </xf>
    <xf numFmtId="166" fontId="18" fillId="2" borderId="13" xfId="0" applyNumberFormat="1" applyFont="1" applyFill="1" applyBorder="1" applyAlignment="1">
      <alignment horizontal="left" vertical="center" wrapText="1"/>
    </xf>
    <xf numFmtId="166" fontId="18" fillId="2" borderId="15" xfId="0" applyNumberFormat="1" applyFont="1" applyFill="1" applyBorder="1" applyAlignment="1">
      <alignment horizontal="left" vertical="center" wrapText="1"/>
    </xf>
    <xf numFmtId="0" fontId="58" fillId="2" borderId="5" xfId="0" applyFont="1" applyFill="1" applyBorder="1" applyAlignment="1">
      <alignment horizontal="right" vertical="center"/>
    </xf>
    <xf numFmtId="0" fontId="58" fillId="2" borderId="0" xfId="0" applyFont="1" applyFill="1" applyAlignment="1">
      <alignment horizontal="right" vertical="center"/>
    </xf>
    <xf numFmtId="44" fontId="56" fillId="2" borderId="14" xfId="0" applyNumberFormat="1" applyFont="1" applyFill="1" applyBorder="1" applyAlignment="1">
      <alignment horizontal="center" vertical="center"/>
    </xf>
    <xf numFmtId="44" fontId="56" fillId="2" borderId="15" xfId="0" applyNumberFormat="1" applyFont="1" applyFill="1" applyBorder="1" applyAlignment="1">
      <alignment horizontal="center" vertical="center"/>
    </xf>
    <xf numFmtId="0" fontId="57" fillId="11" borderId="0" xfId="0" applyFont="1" applyFill="1" applyAlignment="1">
      <alignment horizontal="center" vertical="center" wrapText="1"/>
    </xf>
    <xf numFmtId="0" fontId="45" fillId="0" borderId="2" xfId="0" applyFont="1" applyBorder="1" applyAlignment="1">
      <alignment horizontal="center" vertical="center"/>
    </xf>
    <xf numFmtId="8" fontId="0" fillId="0" borderId="14" xfId="0" applyNumberFormat="1" applyBorder="1" applyAlignment="1" applyProtection="1">
      <alignment horizontal="center" vertical="center"/>
      <protection locked="0"/>
    </xf>
    <xf numFmtId="44" fontId="0" fillId="0" borderId="15" xfId="0" applyNumberFormat="1" applyBorder="1" applyAlignment="1" applyProtection="1">
      <alignment horizontal="center" vertical="center"/>
      <protection locked="0"/>
    </xf>
    <xf numFmtId="0" fontId="45" fillId="0" borderId="1"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cellXfs>
  <cellStyles count="10">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Normal 4" xfId="9" xr:uid="{B2B653A8-EF20-4826-BA0C-D83268245908}"/>
    <cellStyle name="Pourcentage" xfId="7" builtinId="5"/>
    <cellStyle name="Pourcentage 2" xfId="8" xr:uid="{00000000-0005-0000-0000-000008000000}"/>
  </cellStyles>
  <dxfs count="15">
    <dxf>
      <border>
        <left/>
        <right/>
        <top/>
        <bottom/>
        <vertical/>
        <horizontal/>
      </border>
    </dxf>
    <dxf>
      <font>
        <color rgb="FFF1EEEB"/>
      </font>
    </dxf>
    <dxf>
      <font>
        <color theme="0"/>
      </font>
      <fill>
        <patternFill patternType="solid">
          <bgColor theme="0"/>
        </patternFill>
      </fill>
      <border>
        <left style="thin">
          <color rgb="FFC5BCB0"/>
        </left>
        <right/>
        <top/>
        <bottom/>
      </border>
    </dxf>
    <dxf>
      <font>
        <color theme="2"/>
      </font>
    </dxf>
    <dxf>
      <font>
        <color theme="2"/>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ADECA2"/>
      <color rgb="FF0A6E46"/>
      <color rgb="FFC2DBD1"/>
      <color rgb="FF85B7A2"/>
      <color rgb="FF479274"/>
      <color rgb="FF619FAE"/>
      <color rgb="FFCADFE4"/>
      <color rgb="FFC41E4A"/>
      <color rgb="FF2C7F93"/>
      <color rgb="FF1774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xdr:from>
      <xdr:col>45</xdr:col>
      <xdr:colOff>485775</xdr:colOff>
      <xdr:row>0</xdr:row>
      <xdr:rowOff>66676</xdr:rowOff>
    </xdr:from>
    <xdr:to>
      <xdr:col>51</xdr:col>
      <xdr:colOff>276225</xdr:colOff>
      <xdr:row>4</xdr:row>
      <xdr:rowOff>228600</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bwMode="auto">
        <a:xfrm>
          <a:off x="8105775" y="66676"/>
          <a:ext cx="2057400" cy="657224"/>
        </a:xfrm>
        <a:prstGeom prst="rect">
          <a:avLst/>
        </a:prstGeom>
        <a:noFill/>
        <a:ln w="9525" cmpd="sng">
          <a:solidFill>
            <a:srgbClr val="ADECA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900-000017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900-000018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E6957FB8-5BBD-4512-9C52-0CDF8A762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8B2F7D1D-ECE0-4D2F-A396-4CD80828788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A00-000013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A00-000014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11DFA9F3-5797-452F-8168-ABE8F21453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32EF87CA-8156-4318-9C85-4EBBAED8774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721171</xdr:colOff>
      <xdr:row>0</xdr:row>
      <xdr:rowOff>47625</xdr:rowOff>
    </xdr:from>
    <xdr:to>
      <xdr:col>18</xdr:col>
      <xdr:colOff>31521</xdr:colOff>
      <xdr:row>4</xdr:row>
      <xdr:rowOff>95250</xdr:rowOff>
    </xdr:to>
    <xdr:pic>
      <xdr:nvPicPr>
        <xdr:cNvPr id="4" name="Image 3">
          <a:extLst>
            <a:ext uri="{FF2B5EF4-FFF2-40B4-BE49-F238E27FC236}">
              <a16:creationId xmlns:a16="http://schemas.microsoft.com/office/drawing/2014/main" id="{B0EFAB1B-F2AB-D1EE-FC64-C977522417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12" b="-1"/>
        <a:stretch/>
      </xdr:blipFill>
      <xdr:spPr>
        <a:xfrm>
          <a:off x="11932096" y="47625"/>
          <a:ext cx="2453600" cy="76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14</xdr:col>
      <xdr:colOff>609599</xdr:colOff>
      <xdr:row>82</xdr:row>
      <xdr:rowOff>168778</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8100"/>
          <a:ext cx="11229974" cy="15751678"/>
        </a:xfrm>
        <a:prstGeom prst="rect">
          <a:avLst/>
        </a:prstGeom>
        <a:ln>
          <a:solidFill>
            <a:srgbClr val="177478"/>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47625</xdr:colOff>
      <xdr:row>5</xdr:row>
      <xdr:rowOff>19050</xdr:rowOff>
    </xdr:from>
    <xdr:to>
      <xdr:col>2</xdr:col>
      <xdr:colOff>695325</xdr:colOff>
      <xdr:row>8</xdr:row>
      <xdr:rowOff>95250</xdr:rowOff>
    </xdr:to>
    <xdr:pic>
      <xdr:nvPicPr>
        <xdr:cNvPr id="2" name="Graphique 1" descr="Avertissement avec un remplissage uni">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114925" y="828675"/>
          <a:ext cx="647700"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3" name="Graphique 2" descr="Informations avec un remplissage uni">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0020300"/>
          <a:ext cx="180000"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7" name="Graphique 6">
          <a:extLst>
            <a:ext uri="{FF2B5EF4-FFF2-40B4-BE49-F238E27FC236}">
              <a16:creationId xmlns:a16="http://schemas.microsoft.com/office/drawing/2014/main" id="{B946B698-2E60-77E1-0F8E-46297605D4B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200-00001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200-00001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CAE4115E-7240-4ED2-88D7-D49ADD0BC4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4E0A242F-6A12-4D6A-89E8-16A73FB55DE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3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3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B10EA603-E859-4C7C-AC0C-B557511CF7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3FFD44B2-6063-42CB-939F-15D959405ED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4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4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39FCD69E-2EA4-4619-9AB8-480CEF6E0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43A84847-EDDA-4A88-9FA8-D53195BD522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500-00001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500-00001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88670463-DCBC-44EA-A1E0-8D6583BD4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727D1785-94E2-4BFA-8A7E-843F439D2FD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813B4816-39DB-46B3-942C-AD824F99AC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BA8A92B6-080B-4933-8EC4-46373AEA470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700-00001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700-000015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0B93BD70-B69A-4693-BB56-014878EF5D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C477D63A-025D-4CDB-AB51-5B3076B7692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800-00001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800-00001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2C434D61-9EE9-43F2-A933-B0E15916BF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844E6C2F-1A40-4C89-B73F-FD7DFA78DF1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Users/GT0252/Desktop/TEST%20ABT%20calcul&#233;%20par%20GES.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lletin5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lletin52"/>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92D050"/>
    <pageSetUpPr fitToPage="1"/>
  </sheetPr>
  <dimension ref="B1:BQ69"/>
  <sheetViews>
    <sheetView tabSelected="1" topLeftCell="A15" zoomScaleNormal="100" zoomScaleSheetLayoutView="115" zoomScalePageLayoutView="85" workbookViewId="0">
      <selection activeCell="AM37" sqref="AM37:AT37"/>
    </sheetView>
  </sheetViews>
  <sheetFormatPr baseColWidth="10" defaultColWidth="11.42578125" defaultRowHeight="11.25" x14ac:dyDescent="0.2"/>
  <cols>
    <col min="1" max="1" width="0.5703125" style="109" customWidth="1"/>
    <col min="2" max="2" width="2.140625" style="109" customWidth="1"/>
    <col min="3" max="3" width="1" style="109" customWidth="1"/>
    <col min="4" max="4" width="0.5703125" style="109" customWidth="1"/>
    <col min="5" max="5" width="1.5703125" style="109" customWidth="1"/>
    <col min="6" max="6" width="2.140625" style="109" customWidth="1"/>
    <col min="7" max="7" width="2.5703125" style="109" customWidth="1"/>
    <col min="8" max="8" width="1.5703125" style="109" customWidth="1"/>
    <col min="9" max="9" width="2" style="109" customWidth="1"/>
    <col min="10" max="10" width="4.140625" style="109" customWidth="1"/>
    <col min="11" max="11" width="2.42578125" style="109" customWidth="1"/>
    <col min="12" max="12" width="2.5703125" style="109" customWidth="1"/>
    <col min="13" max="13" width="7.140625" style="109" customWidth="1"/>
    <col min="14" max="14" width="1.5703125" style="109" customWidth="1"/>
    <col min="15" max="15" width="7.85546875" style="109" customWidth="1"/>
    <col min="16" max="16" width="2.28515625" style="109" customWidth="1"/>
    <col min="17" max="17" width="1.5703125" style="109" customWidth="1"/>
    <col min="18" max="18" width="2.42578125" style="109" customWidth="1"/>
    <col min="19" max="19" width="1.5703125" style="109" customWidth="1"/>
    <col min="20" max="20" width="2" style="109" customWidth="1"/>
    <col min="21" max="21" width="11.42578125" style="109" customWidth="1"/>
    <col min="22" max="23" width="1.5703125" style="109" customWidth="1"/>
    <col min="24" max="24" width="5.42578125" style="109" customWidth="1"/>
    <col min="25" max="25" width="1.5703125" style="109" customWidth="1"/>
    <col min="26" max="26" width="2.42578125" style="109" customWidth="1"/>
    <col min="27" max="33" width="1.5703125" style="109" customWidth="1"/>
    <col min="34" max="34" width="6.5703125" style="109" customWidth="1"/>
    <col min="35" max="36" width="1.5703125" style="109" customWidth="1"/>
    <col min="37" max="37" width="1.42578125" style="109" customWidth="1"/>
    <col min="38" max="38" width="13.5703125" style="109" customWidth="1"/>
    <col min="39" max="39" width="2" style="109" customWidth="1"/>
    <col min="40" max="40" width="1.42578125" style="109" customWidth="1"/>
    <col min="41" max="43" width="2.42578125" style="109" customWidth="1"/>
    <col min="44" max="44" width="6.42578125" style="109" customWidth="1"/>
    <col min="45" max="45" width="2.42578125" style="109" customWidth="1"/>
    <col min="46" max="46" width="24.5703125" style="109" customWidth="1"/>
    <col min="47" max="49" width="3.42578125" style="109" customWidth="1"/>
    <col min="50" max="50" width="4.5703125" style="109" customWidth="1"/>
    <col min="51" max="51" width="3.42578125" style="109" customWidth="1"/>
    <col min="52" max="52" width="5.42578125" style="109" customWidth="1"/>
    <col min="53" max="54" width="3.42578125" style="109" customWidth="1"/>
    <col min="55" max="55" width="10.5703125" style="109" customWidth="1"/>
    <col min="56" max="58" width="3.42578125" style="109" customWidth="1"/>
    <col min="59" max="60" width="2.42578125" style="109" customWidth="1"/>
    <col min="61" max="61" width="12" style="109" hidden="1" customWidth="1"/>
    <col min="62" max="62" width="21.5703125" style="109" bestFit="1" customWidth="1"/>
    <col min="63" max="66" width="1.5703125" style="109" customWidth="1"/>
    <col min="67" max="78" width="2.5703125" style="109" customWidth="1"/>
    <col min="79" max="79" width="13.42578125" style="109" bestFit="1" customWidth="1"/>
    <col min="80" max="80" width="11.42578125" style="109" customWidth="1"/>
    <col min="81" max="81" width="24.140625" style="109" bestFit="1" customWidth="1"/>
    <col min="82" max="84" width="0" style="109" hidden="1" customWidth="1"/>
    <col min="85" max="87" width="11.42578125" style="109"/>
    <col min="88" max="91" width="11.42578125" style="109" customWidth="1"/>
    <col min="92" max="16384" width="11.42578125" style="109"/>
  </cols>
  <sheetData>
    <row r="1" spans="2:69" ht="9.75" customHeight="1" x14ac:dyDescent="0.2">
      <c r="C1" s="433" t="s">
        <v>185</v>
      </c>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4" t="s">
        <v>176</v>
      </c>
      <c r="BB1" s="434"/>
      <c r="BC1" s="434"/>
      <c r="BD1" s="434"/>
      <c r="BE1" s="434"/>
      <c r="BF1" s="434"/>
      <c r="BG1" s="434"/>
      <c r="BH1" s="110"/>
      <c r="BI1" s="110"/>
    </row>
    <row r="2" spans="2:69" ht="9.75" customHeight="1" x14ac:dyDescent="0.2">
      <c r="B2" s="111"/>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4"/>
      <c r="BB2" s="434"/>
      <c r="BC2" s="434"/>
      <c r="BD2" s="434"/>
      <c r="BE2" s="434"/>
      <c r="BF2" s="434"/>
      <c r="BG2" s="434"/>
      <c r="BH2" s="110"/>
      <c r="BI2" s="110"/>
    </row>
    <row r="3" spans="2:69" ht="9.75" customHeight="1" x14ac:dyDescent="0.2">
      <c r="B3" s="11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4"/>
      <c r="BB3" s="434"/>
      <c r="BC3" s="434"/>
      <c r="BD3" s="434"/>
      <c r="BE3" s="434"/>
      <c r="BF3" s="434"/>
      <c r="BG3" s="434"/>
      <c r="BH3" s="110"/>
      <c r="BI3" s="110"/>
    </row>
    <row r="4" spans="2:69" ht="9.75" customHeight="1" x14ac:dyDescent="0.2">
      <c r="B4" s="11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4"/>
      <c r="BB4" s="434"/>
      <c r="BC4" s="434"/>
      <c r="BD4" s="434"/>
      <c r="BE4" s="434"/>
      <c r="BF4" s="434"/>
      <c r="BG4" s="434"/>
      <c r="BH4" s="110"/>
      <c r="BI4" s="110"/>
    </row>
    <row r="5" spans="2:69" ht="25.5" customHeight="1" x14ac:dyDescent="0.2">
      <c r="B5" s="11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4"/>
      <c r="BB5" s="434"/>
      <c r="BC5" s="434"/>
      <c r="BD5" s="434"/>
      <c r="BE5" s="434"/>
      <c r="BF5" s="434"/>
      <c r="BG5" s="434"/>
      <c r="BH5" s="110"/>
      <c r="BI5" s="110"/>
    </row>
    <row r="6" spans="2:69" s="112" customFormat="1" ht="27.75" customHeight="1" x14ac:dyDescent="0.2">
      <c r="C6" s="435" t="s">
        <v>0</v>
      </c>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113"/>
      <c r="BI6" s="113"/>
    </row>
    <row r="7" spans="2:69" s="114" customFormat="1" ht="20.25" customHeight="1" x14ac:dyDescent="0.25">
      <c r="C7" s="437" t="s">
        <v>73</v>
      </c>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437"/>
      <c r="BD7" s="437"/>
      <c r="BE7" s="437"/>
      <c r="BF7" s="437"/>
      <c r="BG7" s="437"/>
    </row>
    <row r="8" spans="2:69" s="112" customFormat="1" ht="6" customHeight="1" x14ac:dyDescent="0.2">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c r="BA8" s="247"/>
      <c r="BB8" s="247"/>
      <c r="BC8" s="247"/>
      <c r="BD8" s="247"/>
      <c r="BE8" s="247"/>
      <c r="BF8" s="247"/>
      <c r="BG8" s="247"/>
    </row>
    <row r="9" spans="2:69" s="112" customFormat="1" ht="17.25" customHeight="1" x14ac:dyDescent="0.2">
      <c r="C9" s="442" t="s">
        <v>1</v>
      </c>
      <c r="D9" s="442"/>
      <c r="E9" s="442"/>
      <c r="F9" s="442"/>
      <c r="G9" s="442"/>
      <c r="H9" s="442"/>
      <c r="I9" s="442"/>
      <c r="J9" s="442"/>
      <c r="K9" s="442"/>
      <c r="L9" s="439"/>
      <c r="M9" s="439"/>
      <c r="N9" s="439"/>
      <c r="O9" s="439"/>
      <c r="P9" s="439"/>
      <c r="Q9" s="439"/>
      <c r="R9" s="439"/>
      <c r="S9" s="439"/>
      <c r="T9" s="439"/>
      <c r="U9" s="354"/>
      <c r="V9" s="354"/>
      <c r="W9" s="354"/>
      <c r="X9" s="354"/>
      <c r="Y9" s="354"/>
      <c r="Z9" s="354"/>
      <c r="AA9" s="354"/>
      <c r="AB9" s="354"/>
      <c r="AC9" s="354"/>
      <c r="AD9" s="247"/>
      <c r="AE9" s="247"/>
      <c r="AF9" s="247"/>
      <c r="AG9" s="247"/>
      <c r="AH9" s="247"/>
      <c r="AI9" s="247"/>
      <c r="AJ9" s="247"/>
      <c r="AK9" s="436" t="s">
        <v>157</v>
      </c>
      <c r="AL9" s="436"/>
      <c r="AM9" s="436"/>
      <c r="AN9" s="436"/>
      <c r="AO9" s="436"/>
      <c r="AP9" s="436"/>
      <c r="AQ9" s="436"/>
      <c r="AR9" s="436"/>
      <c r="AS9" s="436"/>
      <c r="AT9" s="436"/>
      <c r="AU9" s="436"/>
      <c r="AV9" s="436"/>
      <c r="AW9" s="436"/>
      <c r="AX9" s="436"/>
      <c r="AY9" s="436"/>
      <c r="AZ9" s="355"/>
      <c r="BA9" s="438"/>
      <c r="BB9" s="438"/>
      <c r="BC9" s="438"/>
      <c r="BD9" s="438"/>
      <c r="BE9" s="438"/>
      <c r="BF9" s="438"/>
      <c r="BG9" s="355"/>
    </row>
    <row r="10" spans="2:69" s="112" customFormat="1" ht="5.25" customHeight="1" x14ac:dyDescent="0.2">
      <c r="C10" s="247"/>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row>
    <row r="11" spans="2:69" s="112" customFormat="1" ht="19.5" customHeight="1" x14ac:dyDescent="0.2">
      <c r="C11" s="445" t="s">
        <v>10</v>
      </c>
      <c r="D11" s="445"/>
      <c r="E11" s="445"/>
      <c r="F11" s="445"/>
      <c r="G11" s="445"/>
      <c r="H11" s="445"/>
      <c r="I11" s="445"/>
      <c r="J11" s="445"/>
      <c r="K11" s="355"/>
      <c r="L11" s="446"/>
      <c r="M11" s="446"/>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6"/>
      <c r="BB11" s="446"/>
      <c r="BC11" s="446"/>
      <c r="BD11" s="446"/>
      <c r="BE11" s="446"/>
      <c r="BF11" s="446"/>
      <c r="BG11" s="355"/>
    </row>
    <row r="12" spans="2:69" s="112" customFormat="1" ht="5.25" customHeight="1" x14ac:dyDescent="0.2">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row>
    <row r="13" spans="2:69" s="112" customFormat="1" ht="19.5" customHeight="1" x14ac:dyDescent="0.25">
      <c r="C13" s="445" t="s">
        <v>2</v>
      </c>
      <c r="D13" s="445"/>
      <c r="E13" s="445"/>
      <c r="F13" s="445"/>
      <c r="G13" s="445"/>
      <c r="H13" s="445"/>
      <c r="I13" s="445"/>
      <c r="J13" s="445"/>
      <c r="K13" s="356"/>
      <c r="L13" s="443"/>
      <c r="M13" s="443"/>
      <c r="N13" s="443"/>
      <c r="O13" s="443"/>
      <c r="P13" s="443"/>
      <c r="Q13" s="443"/>
      <c r="R13" s="443"/>
      <c r="S13" s="443"/>
      <c r="T13" s="443"/>
      <c r="U13" s="357"/>
      <c r="V13" s="358" t="s">
        <v>41</v>
      </c>
      <c r="W13" s="357"/>
      <c r="X13" s="446"/>
      <c r="Y13" s="446"/>
      <c r="Z13" s="446"/>
      <c r="AA13" s="446"/>
      <c r="AB13" s="446"/>
      <c r="AC13" s="446"/>
      <c r="AD13" s="446"/>
      <c r="AE13" s="446"/>
      <c r="AF13" s="446"/>
      <c r="AG13" s="446"/>
      <c r="AH13" s="446"/>
      <c r="AI13" s="446"/>
      <c r="AJ13" s="446"/>
      <c r="AK13" s="446"/>
      <c r="AL13" s="446"/>
      <c r="AM13" s="446"/>
      <c r="AN13" s="446"/>
      <c r="AO13" s="446"/>
      <c r="AP13" s="446"/>
      <c r="AQ13" s="446"/>
      <c r="AR13" s="446"/>
      <c r="AS13" s="446"/>
      <c r="AT13" s="446"/>
      <c r="AU13" s="446"/>
      <c r="AV13" s="446"/>
      <c r="AW13" s="446"/>
      <c r="AX13" s="446"/>
      <c r="AY13" s="446"/>
      <c r="AZ13" s="446"/>
      <c r="BA13" s="446"/>
      <c r="BB13" s="446"/>
      <c r="BC13" s="446"/>
      <c r="BD13" s="446"/>
      <c r="BE13" s="446"/>
      <c r="BF13" s="446"/>
      <c r="BG13" s="357"/>
      <c r="BQ13" s="115"/>
    </row>
    <row r="14" spans="2:69" s="112" customFormat="1" ht="5.25" customHeight="1" x14ac:dyDescent="0.2">
      <c r="C14" s="247"/>
      <c r="D14" s="247"/>
      <c r="E14" s="247"/>
      <c r="F14" s="247"/>
      <c r="G14" s="247"/>
      <c r="H14" s="247"/>
      <c r="I14" s="247"/>
      <c r="J14" s="247"/>
      <c r="K14" s="356"/>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row>
    <row r="15" spans="2:69" s="112" customFormat="1" ht="19.5" customHeight="1" x14ac:dyDescent="0.25">
      <c r="C15" s="303" t="s">
        <v>40</v>
      </c>
      <c r="D15" s="303"/>
      <c r="E15" s="303"/>
      <c r="F15" s="303"/>
      <c r="G15" s="303"/>
      <c r="H15" s="303"/>
      <c r="I15" s="303"/>
      <c r="J15" s="303"/>
      <c r="K15" s="356"/>
      <c r="L15" s="444"/>
      <c r="M15" s="444"/>
      <c r="N15" s="444"/>
      <c r="O15" s="444"/>
      <c r="P15" s="444"/>
      <c r="Q15" s="444"/>
      <c r="R15" s="444"/>
      <c r="S15" s="444"/>
      <c r="T15" s="444"/>
      <c r="U15" s="444"/>
      <c r="V15" s="444"/>
      <c r="W15" s="444"/>
      <c r="X15" s="444"/>
      <c r="Y15" s="444"/>
      <c r="Z15" s="444"/>
      <c r="AA15" s="440" t="s">
        <v>95</v>
      </c>
      <c r="AB15" s="440"/>
      <c r="AC15" s="440"/>
      <c r="AD15" s="440"/>
      <c r="AE15" s="440"/>
      <c r="AF15" s="440"/>
      <c r="AG15" s="440"/>
      <c r="AH15" s="440"/>
      <c r="AI15" s="440"/>
      <c r="AJ15" s="440"/>
      <c r="AK15" s="440"/>
      <c r="AL15" s="440"/>
      <c r="AM15" s="447"/>
      <c r="AN15" s="447"/>
      <c r="AO15" s="447"/>
      <c r="AP15" s="447"/>
      <c r="AQ15" s="447"/>
      <c r="AR15" s="447"/>
      <c r="AS15" s="447"/>
      <c r="AT15" s="447"/>
      <c r="AU15" s="447"/>
      <c r="AV15" s="447"/>
      <c r="AW15" s="447"/>
      <c r="AX15" s="447"/>
      <c r="AY15" s="447"/>
      <c r="AZ15" s="447"/>
      <c r="BA15" s="447"/>
      <c r="BB15" s="447"/>
      <c r="BC15" s="447"/>
      <c r="BD15" s="447"/>
      <c r="BE15" s="447"/>
      <c r="BF15" s="447"/>
      <c r="BG15" s="303"/>
      <c r="BQ15" s="115"/>
    </row>
    <row r="16" spans="2:69" s="112" customFormat="1" ht="5.25" customHeight="1" x14ac:dyDescent="0.2">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c r="BF16" s="247"/>
      <c r="BG16" s="247"/>
    </row>
    <row r="17" spans="3:61" s="112" customFormat="1" ht="17.25" customHeight="1" x14ac:dyDescent="0.2"/>
    <row r="18" spans="3:61" s="114" customFormat="1" ht="20.25" customHeight="1" x14ac:dyDescent="0.25">
      <c r="C18" s="437" t="s">
        <v>93</v>
      </c>
      <c r="D18" s="437"/>
      <c r="E18" s="437"/>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row>
    <row r="19" spans="3:61" s="114" customFormat="1" ht="18.75" customHeight="1" x14ac:dyDescent="0.25">
      <c r="C19" s="425" t="s">
        <v>119</v>
      </c>
      <c r="D19" s="425"/>
      <c r="E19" s="425"/>
      <c r="F19" s="425"/>
      <c r="G19" s="425"/>
      <c r="H19" s="425"/>
      <c r="I19" s="425"/>
      <c r="J19" s="425"/>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25"/>
      <c r="AN19" s="425"/>
      <c r="AO19" s="425"/>
      <c r="AP19" s="425"/>
      <c r="AQ19" s="425"/>
      <c r="AR19" s="425"/>
      <c r="AS19" s="425"/>
      <c r="AT19" s="425"/>
      <c r="AU19" s="425"/>
      <c r="AV19" s="425"/>
      <c r="AW19" s="425"/>
      <c r="AX19" s="425"/>
      <c r="AY19" s="425"/>
      <c r="AZ19" s="425"/>
      <c r="BA19" s="425"/>
      <c r="BB19" s="425"/>
      <c r="BC19" s="425"/>
      <c r="BD19" s="425"/>
      <c r="BE19" s="425"/>
      <c r="BF19" s="425"/>
      <c r="BG19" s="425"/>
    </row>
    <row r="20" spans="3:61" s="114" customFormat="1" ht="18.75" customHeight="1" x14ac:dyDescent="0.25">
      <c r="C20" s="425"/>
      <c r="D20" s="425"/>
      <c r="E20" s="425"/>
      <c r="F20" s="425"/>
      <c r="G20" s="425"/>
      <c r="H20" s="425"/>
      <c r="I20" s="425"/>
      <c r="J20" s="425"/>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25"/>
      <c r="AN20" s="425"/>
      <c r="AO20" s="425"/>
      <c r="AP20" s="425"/>
      <c r="AQ20" s="425"/>
      <c r="AR20" s="425"/>
      <c r="AS20" s="425"/>
      <c r="AT20" s="425"/>
      <c r="AU20" s="425"/>
      <c r="AV20" s="425"/>
      <c r="AW20" s="425"/>
      <c r="AX20" s="425"/>
      <c r="AY20" s="425"/>
      <c r="AZ20" s="425"/>
      <c r="BA20" s="425"/>
      <c r="BB20" s="425"/>
      <c r="BC20" s="425"/>
      <c r="BD20" s="425"/>
      <c r="BE20" s="425"/>
      <c r="BF20" s="425"/>
      <c r="BG20" s="425"/>
    </row>
    <row r="21" spans="3:61" s="114" customFormat="1" ht="11.25" customHeight="1" x14ac:dyDescent="0.25">
      <c r="C21" s="355"/>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60"/>
      <c r="AK21" s="359"/>
      <c r="AL21" s="361" t="str">
        <f>IF(AND(Q22&lt;&gt;0,AC22=0),"Veuillez indiquer le montant du plafond d'abondement PEE que vous avez choisi ou alors le plafond légal de 3 768 €.","")</f>
        <v/>
      </c>
      <c r="AM21" s="359"/>
      <c r="AN21" s="359"/>
      <c r="AO21" s="359"/>
      <c r="AP21" s="359"/>
      <c r="AQ21" s="359"/>
      <c r="AR21" s="359"/>
      <c r="AS21" s="359"/>
      <c r="AT21" s="359"/>
      <c r="AU21" s="359"/>
      <c r="AV21" s="359"/>
      <c r="AW21" s="359"/>
      <c r="AX21" s="359"/>
      <c r="AY21" s="359"/>
      <c r="AZ21" s="359"/>
      <c r="BA21" s="359"/>
      <c r="BB21" s="359"/>
      <c r="BC21" s="359"/>
      <c r="BD21" s="359"/>
      <c r="BE21" s="359"/>
      <c r="BF21" s="359"/>
      <c r="BG21" s="362"/>
    </row>
    <row r="22" spans="3:61" s="112" customFormat="1" ht="15.75" customHeight="1" x14ac:dyDescent="0.2">
      <c r="C22" s="357" t="s">
        <v>81</v>
      </c>
      <c r="D22" s="357"/>
      <c r="E22" s="357"/>
      <c r="F22" s="357"/>
      <c r="G22" s="357"/>
      <c r="H22" s="357"/>
      <c r="I22" s="247"/>
      <c r="J22" s="247"/>
      <c r="K22" s="357" t="s">
        <v>29</v>
      </c>
      <c r="L22" s="247"/>
      <c r="M22" s="247"/>
      <c r="N22" s="247"/>
      <c r="O22" s="247"/>
      <c r="P22" s="359"/>
      <c r="Q22" s="448"/>
      <c r="R22" s="448"/>
      <c r="S22" s="448"/>
      <c r="T22" s="448"/>
      <c r="U22" s="247"/>
      <c r="V22" s="247"/>
      <c r="W22" s="357" t="s">
        <v>30</v>
      </c>
      <c r="X22" s="247"/>
      <c r="Y22" s="247"/>
      <c r="Z22" s="247"/>
      <c r="AA22" s="247"/>
      <c r="AB22" s="247"/>
      <c r="AC22" s="441"/>
      <c r="AD22" s="441"/>
      <c r="AE22" s="441"/>
      <c r="AF22" s="441"/>
      <c r="AG22" s="441"/>
      <c r="AH22" s="441"/>
      <c r="AI22" s="441"/>
      <c r="AJ22" s="247"/>
      <c r="AK22" s="247"/>
      <c r="AL22" s="361" t="str">
        <f>IF($AC$22&gt;8%*PASS,"Erreur : Le plafond d'abondement PEE doit être inférieur ou égal à 3 768 €","")</f>
        <v/>
      </c>
      <c r="AM22" s="247"/>
      <c r="AN22" s="247"/>
      <c r="AO22" s="247"/>
      <c r="AP22" s="247"/>
      <c r="AQ22" s="247"/>
      <c r="AR22" s="247"/>
      <c r="AS22" s="247"/>
      <c r="AT22" s="247"/>
      <c r="AU22" s="362"/>
      <c r="AV22" s="362"/>
      <c r="AW22" s="362"/>
      <c r="AX22" s="362"/>
      <c r="AY22" s="362"/>
      <c r="AZ22" s="362"/>
      <c r="BA22" s="362"/>
      <c r="BB22" s="362"/>
      <c r="BC22" s="362"/>
      <c r="BD22" s="362"/>
      <c r="BE22" s="362"/>
      <c r="BF22" s="362"/>
      <c r="BG22" s="362"/>
    </row>
    <row r="23" spans="3:61" s="112" customFormat="1" ht="11.25" customHeight="1" x14ac:dyDescent="0.2">
      <c r="C23" s="357"/>
      <c r="D23" s="357"/>
      <c r="E23" s="357"/>
      <c r="F23" s="357"/>
      <c r="G23" s="357"/>
      <c r="H23" s="357"/>
      <c r="I23" s="357"/>
      <c r="J23" s="357"/>
      <c r="K23" s="247"/>
      <c r="L23" s="247"/>
      <c r="M23" s="247"/>
      <c r="N23" s="247"/>
      <c r="O23" s="247"/>
      <c r="P23" s="247"/>
      <c r="Q23" s="247"/>
      <c r="R23" s="247"/>
      <c r="S23" s="247"/>
      <c r="T23" s="247"/>
      <c r="U23" s="247"/>
      <c r="V23" s="247"/>
      <c r="W23" s="247"/>
      <c r="X23" s="247"/>
      <c r="Y23" s="247"/>
      <c r="Z23" s="247"/>
      <c r="AA23" s="247"/>
      <c r="AB23" s="247"/>
      <c r="AC23" s="362"/>
      <c r="AD23" s="362"/>
      <c r="AE23" s="363"/>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247"/>
      <c r="BB23" s="247"/>
      <c r="BC23" s="247"/>
      <c r="BD23" s="247"/>
      <c r="BE23" s="247"/>
      <c r="BF23" s="247"/>
      <c r="BG23" s="247"/>
    </row>
    <row r="24" spans="3:61" s="112" customFormat="1" ht="11.25" customHeight="1" x14ac:dyDescent="0.2">
      <c r="C24" s="357"/>
      <c r="D24" s="357"/>
      <c r="E24" s="357"/>
      <c r="F24" s="357"/>
      <c r="G24" s="357"/>
      <c r="H24" s="357"/>
      <c r="I24" s="357"/>
      <c r="J24" s="357"/>
      <c r="K24" s="247"/>
      <c r="L24" s="247"/>
      <c r="M24" s="247"/>
      <c r="N24" s="247"/>
      <c r="O24" s="247"/>
      <c r="P24" s="361" t="str">
        <f>IF($P$22&gt;300%,"Erreur : Le taux d'abondement PEE doit être inférieur ou égal à 300%","")</f>
        <v/>
      </c>
      <c r="Q24" s="247"/>
      <c r="R24" s="247"/>
      <c r="S24" s="247"/>
      <c r="T24" s="247"/>
      <c r="U24" s="247"/>
      <c r="V24" s="247"/>
      <c r="W24" s="247"/>
      <c r="X24" s="247"/>
      <c r="Y24" s="247"/>
      <c r="Z24" s="247"/>
      <c r="AA24" s="247"/>
      <c r="AB24" s="247"/>
      <c r="AC24" s="247"/>
      <c r="AD24" s="247"/>
      <c r="AE24" s="247"/>
      <c r="AF24" s="247"/>
      <c r="AG24" s="247"/>
      <c r="AH24" s="247"/>
      <c r="AI24" s="247"/>
      <c r="AJ24" s="247"/>
      <c r="AK24" s="247"/>
      <c r="AL24" s="361" t="str">
        <f>IF(OR($Q$22&gt;300%,Q26&gt;300%),"Attention :  Le taux d'abondement doit être inférieur ou égal à 300% par tranche de 5%","")</f>
        <v/>
      </c>
      <c r="AM24" s="247"/>
      <c r="AN24" s="247"/>
      <c r="AO24" s="247"/>
      <c r="AP24" s="247"/>
      <c r="AQ24" s="247"/>
      <c r="AR24" s="247"/>
      <c r="AS24" s="247"/>
      <c r="AT24" s="247"/>
      <c r="AU24" s="247"/>
      <c r="AV24" s="247"/>
      <c r="AW24" s="247"/>
      <c r="AX24" s="247"/>
      <c r="AY24" s="247"/>
      <c r="AZ24" s="247"/>
      <c r="BA24" s="247"/>
      <c r="BB24" s="247"/>
      <c r="BC24" s="247"/>
      <c r="BD24" s="247"/>
      <c r="BE24" s="247"/>
      <c r="BF24" s="247"/>
      <c r="BG24" s="247"/>
    </row>
    <row r="25" spans="3:61" s="112" customFormat="1" ht="11.25" customHeight="1" x14ac:dyDescent="0.2">
      <c r="C25" s="357"/>
      <c r="D25" s="357"/>
      <c r="E25" s="357"/>
      <c r="F25" s="357"/>
      <c r="G25" s="357"/>
      <c r="H25" s="357"/>
      <c r="I25" s="357"/>
      <c r="J25" s="35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361" t="str">
        <f>IF(AND(Q26&lt;&gt;0,AC26=0),"Veuillez indiquer le montant du plafond d'abondement PERCOL que vous avez choisi ou alors le plafond légal de 7 536 €.","")</f>
        <v/>
      </c>
      <c r="AM25" s="247"/>
      <c r="AN25" s="247"/>
      <c r="AO25" s="247"/>
      <c r="AP25" s="247"/>
      <c r="AQ25" s="247"/>
      <c r="AR25" s="247"/>
      <c r="AS25" s="247"/>
      <c r="AT25" s="247"/>
      <c r="AU25" s="247"/>
      <c r="AV25" s="247"/>
      <c r="AW25" s="247"/>
      <c r="AX25" s="247"/>
      <c r="AY25" s="247"/>
      <c r="AZ25" s="247"/>
      <c r="BA25" s="247"/>
      <c r="BB25" s="247"/>
      <c r="BC25" s="247"/>
      <c r="BD25" s="247"/>
      <c r="BE25" s="247"/>
      <c r="BF25" s="247"/>
      <c r="BG25" s="247"/>
    </row>
    <row r="26" spans="3:61" s="112" customFormat="1" ht="16.5" customHeight="1" x14ac:dyDescent="0.2">
      <c r="C26" s="357" t="s">
        <v>118</v>
      </c>
      <c r="D26" s="357"/>
      <c r="E26" s="357"/>
      <c r="F26" s="357"/>
      <c r="G26" s="357"/>
      <c r="H26" s="357"/>
      <c r="I26" s="247"/>
      <c r="J26" s="247"/>
      <c r="K26" s="303" t="s">
        <v>29</v>
      </c>
      <c r="L26" s="364"/>
      <c r="M26" s="364"/>
      <c r="N26" s="247"/>
      <c r="O26" s="247"/>
      <c r="P26" s="247"/>
      <c r="Q26" s="448"/>
      <c r="R26" s="448"/>
      <c r="S26" s="448"/>
      <c r="T26" s="448"/>
      <c r="U26" s="365"/>
      <c r="V26" s="247"/>
      <c r="W26" s="357" t="s">
        <v>30</v>
      </c>
      <c r="X26" s="247"/>
      <c r="Y26" s="247"/>
      <c r="Z26" s="247"/>
      <c r="AA26" s="247"/>
      <c r="AB26" s="247"/>
      <c r="AC26" s="441"/>
      <c r="AD26" s="441"/>
      <c r="AE26" s="441"/>
      <c r="AF26" s="441"/>
      <c r="AG26" s="441"/>
      <c r="AH26" s="441"/>
      <c r="AI26" s="441"/>
      <c r="AJ26" s="247"/>
      <c r="AK26" s="247"/>
      <c r="AL26" s="361" t="str">
        <f>IF(AC26&gt;16%*PASS,"Erreur : Le plafond d'abondement PERCOL doit être inférieur ou égal à 7 536 €","")</f>
        <v/>
      </c>
      <c r="AM26" s="247"/>
      <c r="AN26" s="247"/>
      <c r="AO26" s="247"/>
      <c r="AP26" s="247"/>
      <c r="AQ26" s="247"/>
      <c r="AR26" s="247"/>
      <c r="AS26" s="247"/>
      <c r="AT26" s="247"/>
      <c r="AU26" s="247"/>
      <c r="AV26" s="247"/>
      <c r="AW26" s="247"/>
      <c r="AX26" s="247"/>
      <c r="AY26" s="247"/>
      <c r="AZ26" s="247"/>
      <c r="BA26" s="247"/>
      <c r="BB26" s="247"/>
      <c r="BC26" s="247"/>
      <c r="BD26" s="247"/>
      <c r="BE26" s="247"/>
      <c r="BF26" s="247"/>
      <c r="BG26" s="247"/>
      <c r="BI26" s="116"/>
    </row>
    <row r="27" spans="3:61" s="112" customFormat="1" ht="6.75" customHeight="1" x14ac:dyDescent="0.2">
      <c r="C27" s="357"/>
      <c r="D27" s="357"/>
      <c r="E27" s="357"/>
      <c r="F27" s="357"/>
      <c r="G27" s="357"/>
      <c r="H27" s="357"/>
      <c r="I27" s="247"/>
      <c r="J27" s="247"/>
      <c r="K27" s="303"/>
      <c r="L27" s="364"/>
      <c r="M27" s="364"/>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c r="BF27" s="247"/>
      <c r="BG27" s="247"/>
      <c r="BI27" s="116"/>
    </row>
    <row r="28" spans="3:61" s="112" customFormat="1" ht="3" customHeight="1" x14ac:dyDescent="0.2">
      <c r="C28" s="357"/>
      <c r="D28" s="357"/>
      <c r="E28" s="357"/>
      <c r="F28" s="357"/>
      <c r="G28" s="357"/>
      <c r="H28" s="35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I28" s="100"/>
    </row>
    <row r="29" spans="3:61" s="112" customFormat="1" ht="16.5" hidden="1" customHeight="1" x14ac:dyDescent="0.2">
      <c r="C29" s="357"/>
      <c r="D29" s="357"/>
      <c r="E29" s="357"/>
      <c r="F29" s="357"/>
      <c r="G29" s="357"/>
      <c r="H29" s="357"/>
      <c r="I29" s="247"/>
      <c r="J29" s="247"/>
      <c r="K29" s="303"/>
      <c r="L29" s="364"/>
      <c r="M29" s="364"/>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7"/>
      <c r="BG29" s="247"/>
      <c r="BI29" s="116"/>
    </row>
    <row r="30" spans="3:61" s="112" customFormat="1" ht="16.5" hidden="1" customHeight="1" x14ac:dyDescent="0.2">
      <c r="C30" s="366"/>
      <c r="D30" s="366"/>
      <c r="E30" s="366"/>
      <c r="F30" s="366"/>
      <c r="G30" s="366"/>
      <c r="H30" s="366"/>
      <c r="I30" s="366"/>
      <c r="J30" s="366"/>
      <c r="K30" s="366"/>
      <c r="L30" s="366"/>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8"/>
      <c r="AN30" s="247"/>
      <c r="AO30" s="247"/>
      <c r="AP30" s="247"/>
      <c r="AQ30" s="247"/>
      <c r="AR30" s="247"/>
      <c r="AS30" s="247"/>
      <c r="AT30" s="247"/>
      <c r="AU30" s="247"/>
      <c r="AV30" s="247"/>
      <c r="AW30" s="247"/>
      <c r="AX30" s="247"/>
      <c r="AY30" s="247"/>
      <c r="AZ30" s="247"/>
      <c r="BA30" s="247"/>
      <c r="BB30" s="247"/>
      <c r="BC30" s="247"/>
      <c r="BD30" s="247"/>
      <c r="BE30" s="247"/>
      <c r="BF30" s="247"/>
      <c r="BG30" s="247"/>
      <c r="BI30" s="116"/>
    </row>
    <row r="31" spans="3:61" s="112" customFormat="1" ht="24" hidden="1" customHeight="1" x14ac:dyDescent="0.2">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247"/>
      <c r="BE31" s="247"/>
      <c r="BF31" s="247"/>
      <c r="BG31" s="247"/>
      <c r="BI31" s="116"/>
    </row>
    <row r="32" spans="3:61" s="112" customFormat="1" ht="16.5" hidden="1" customHeight="1" x14ac:dyDescent="0.2">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247"/>
      <c r="BE32" s="247"/>
      <c r="BF32" s="247"/>
      <c r="BG32" s="247"/>
      <c r="BI32" s="116"/>
    </row>
    <row r="33" spans="2:61" s="112" customFormat="1" ht="10.5" customHeight="1" x14ac:dyDescent="0.2">
      <c r="C33" s="35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row>
    <row r="34" spans="2:61" ht="17.25" customHeight="1" x14ac:dyDescent="0.2"/>
    <row r="35" spans="2:61" ht="20.25" customHeight="1" x14ac:dyDescent="0.2">
      <c r="C35" s="437" t="s">
        <v>94</v>
      </c>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437"/>
      <c r="AJ35" s="437"/>
      <c r="AK35" s="437"/>
      <c r="AL35" s="437"/>
      <c r="AM35" s="437"/>
      <c r="AN35" s="437"/>
      <c r="AO35" s="437"/>
      <c r="AP35" s="437"/>
      <c r="AQ35" s="437"/>
      <c r="AR35" s="437"/>
      <c r="AS35" s="437"/>
      <c r="AT35" s="437"/>
      <c r="AU35" s="437"/>
      <c r="AV35" s="437"/>
      <c r="AW35" s="437"/>
      <c r="AX35" s="437"/>
      <c r="AY35" s="437"/>
      <c r="AZ35" s="437"/>
      <c r="BA35" s="437"/>
      <c r="BB35" s="437"/>
      <c r="BC35" s="437"/>
      <c r="BD35" s="437"/>
      <c r="BE35" s="437"/>
      <c r="BF35" s="437"/>
      <c r="BG35" s="437"/>
    </row>
    <row r="36" spans="2:61" s="112" customFormat="1" ht="20.25" customHeight="1" x14ac:dyDescent="0.2">
      <c r="C36" s="247"/>
      <c r="D36" s="369"/>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c r="AH36" s="369"/>
      <c r="AI36" s="369"/>
      <c r="AJ36" s="369"/>
      <c r="AK36" s="369"/>
      <c r="AL36" s="369"/>
      <c r="AM36" s="369"/>
      <c r="AN36" s="369"/>
      <c r="AO36" s="369"/>
      <c r="AP36" s="369"/>
      <c r="AQ36" s="369"/>
      <c r="AR36" s="369"/>
      <c r="AS36" s="369"/>
      <c r="AT36" s="369"/>
      <c r="AU36" s="369"/>
      <c r="AV36" s="369"/>
      <c r="AW36" s="369"/>
      <c r="AX36" s="369"/>
      <c r="AY36" s="369"/>
      <c r="AZ36" s="369"/>
      <c r="BA36" s="369"/>
      <c r="BB36" s="369"/>
      <c r="BC36" s="369"/>
      <c r="BD36" s="369"/>
      <c r="BE36" s="369"/>
      <c r="BF36" s="369"/>
      <c r="BG36" s="369"/>
      <c r="BH36" s="117"/>
      <c r="BI36" s="117"/>
    </row>
    <row r="37" spans="2:61" s="112" customFormat="1" ht="56.25" customHeight="1" x14ac:dyDescent="0.2">
      <c r="C37" s="247"/>
      <c r="D37" s="369"/>
      <c r="E37" s="455" t="s">
        <v>116</v>
      </c>
      <c r="F37" s="455"/>
      <c r="G37" s="455"/>
      <c r="H37" s="455"/>
      <c r="I37" s="455"/>
      <c r="J37" s="455"/>
      <c r="K37" s="455"/>
      <c r="L37" s="455"/>
      <c r="M37" s="444" t="s">
        <v>38</v>
      </c>
      <c r="N37" s="444"/>
      <c r="O37" s="444"/>
      <c r="P37" s="444"/>
      <c r="Q37" s="444"/>
      <c r="R37" s="444"/>
      <c r="S37" s="444"/>
      <c r="T37" s="444"/>
      <c r="U37" s="444"/>
      <c r="V37" s="369"/>
      <c r="W37" s="370"/>
      <c r="X37" s="370"/>
      <c r="Y37" s="370"/>
      <c r="Z37" s="370"/>
      <c r="AA37" s="370"/>
      <c r="AB37" s="425" t="s">
        <v>117</v>
      </c>
      <c r="AC37" s="425"/>
      <c r="AD37" s="425"/>
      <c r="AE37" s="425"/>
      <c r="AF37" s="425"/>
      <c r="AG37" s="425"/>
      <c r="AH37" s="425"/>
      <c r="AI37" s="425"/>
      <c r="AJ37" s="425"/>
      <c r="AK37" s="425"/>
      <c r="AL37" s="425"/>
      <c r="AM37" s="456" t="s">
        <v>28</v>
      </c>
      <c r="AN37" s="456"/>
      <c r="AO37" s="456"/>
      <c r="AP37" s="456"/>
      <c r="AQ37" s="456"/>
      <c r="AR37" s="456"/>
      <c r="AS37" s="456"/>
      <c r="AT37" s="456"/>
      <c r="AU37" s="369"/>
      <c r="AV37" s="453" t="str">
        <f>+IF(AM37="Intéressement","La prime d'intéressement, versée en 2025 sur l'exercice fiscal 2024, est limitée à 75% du PASS 2024 (soit 34 776€)",IF(AM37="Participation","La prime de participation, versée en 2025 sur l'exercice fiscal 2024, est limitée à 75% du PASS 2024 (soit 34 766€).",IF(AM37="Prime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53"/>
      <c r="AX37" s="453"/>
      <c r="AY37" s="453"/>
      <c r="AZ37" s="453"/>
      <c r="BA37" s="453"/>
      <c r="BB37" s="453"/>
      <c r="BC37" s="453"/>
      <c r="BD37" s="453"/>
      <c r="BE37" s="453"/>
      <c r="BF37" s="453"/>
      <c r="BG37" s="453"/>
      <c r="BH37" s="117"/>
      <c r="BI37" s="117"/>
    </row>
    <row r="38" spans="2:61" s="112" customFormat="1" ht="13.5" customHeight="1" x14ac:dyDescent="0.2">
      <c r="C38" s="247"/>
      <c r="D38" s="369"/>
      <c r="E38" s="366"/>
      <c r="F38" s="366"/>
      <c r="G38" s="366"/>
      <c r="H38" s="366"/>
      <c r="I38" s="366"/>
      <c r="J38" s="366"/>
      <c r="K38" s="366"/>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8"/>
      <c r="AM38" s="368"/>
      <c r="AN38" s="368"/>
      <c r="AO38" s="368"/>
      <c r="AP38" s="368"/>
      <c r="AQ38" s="368"/>
      <c r="AR38" s="368"/>
      <c r="AS38" s="368"/>
      <c r="AT38" s="368"/>
      <c r="AU38" s="368"/>
      <c r="AV38" s="368"/>
      <c r="AW38" s="368"/>
      <c r="AX38" s="368"/>
      <c r="AY38" s="368"/>
      <c r="AZ38" s="368"/>
      <c r="BA38" s="368"/>
      <c r="BB38" s="368"/>
      <c r="BC38" s="368"/>
      <c r="BD38" s="368"/>
      <c r="BE38" s="368"/>
      <c r="BF38" s="368"/>
      <c r="BG38" s="368"/>
      <c r="BH38" s="117"/>
      <c r="BI38" s="117"/>
    </row>
    <row r="39" spans="2:61" ht="17.25" customHeight="1" x14ac:dyDescent="0.2"/>
    <row r="40" spans="2:61" s="112" customFormat="1" ht="5.25" customHeight="1" x14ac:dyDescent="0.2">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N40" s="247"/>
      <c r="AO40" s="247"/>
      <c r="AP40" s="247"/>
      <c r="AQ40" s="247"/>
      <c r="AR40" s="247"/>
      <c r="AS40" s="247"/>
      <c r="AT40" s="247"/>
      <c r="AU40" s="247"/>
      <c r="AV40" s="247"/>
      <c r="AW40" s="247"/>
      <c r="AX40" s="247"/>
      <c r="AY40" s="247"/>
      <c r="AZ40" s="247"/>
      <c r="BA40" s="247"/>
      <c r="BB40" s="247"/>
      <c r="BC40" s="247"/>
      <c r="BD40" s="247"/>
      <c r="BE40" s="247"/>
      <c r="BF40" s="247"/>
      <c r="BG40" s="247"/>
      <c r="BH40" s="118"/>
      <c r="BI40" s="118"/>
    </row>
    <row r="41" spans="2:61" s="112" customFormat="1" ht="20.25" customHeight="1" x14ac:dyDescent="0.2">
      <c r="C41" s="451" t="s">
        <v>3</v>
      </c>
      <c r="D41" s="451"/>
      <c r="E41" s="451"/>
      <c r="F41" s="451"/>
      <c r="G41" s="451"/>
      <c r="H41" s="444"/>
      <c r="I41" s="444"/>
      <c r="J41" s="444"/>
      <c r="K41" s="444"/>
      <c r="L41" s="444"/>
      <c r="M41" s="444"/>
      <c r="N41" s="444"/>
      <c r="O41" s="444"/>
      <c r="P41" s="444"/>
      <c r="Q41" s="444"/>
      <c r="R41" s="444"/>
      <c r="S41" s="444"/>
      <c r="T41" s="444"/>
      <c r="U41" s="444"/>
      <c r="V41" s="444"/>
      <c r="W41" s="444"/>
      <c r="X41" s="444"/>
      <c r="Y41" s="444"/>
      <c r="Z41" s="444"/>
      <c r="AA41" s="444"/>
      <c r="AB41" s="444"/>
      <c r="AC41" s="444"/>
      <c r="AD41" s="444"/>
      <c r="AE41" s="444"/>
      <c r="AF41" s="444"/>
      <c r="AG41" s="444"/>
      <c r="AH41" s="444"/>
      <c r="AI41" s="444"/>
      <c r="AJ41" s="247"/>
      <c r="AN41" s="372"/>
      <c r="AO41" s="454" t="s">
        <v>7</v>
      </c>
      <c r="AP41" s="454"/>
      <c r="AQ41" s="454"/>
      <c r="AR41" s="454"/>
      <c r="AS41" s="454"/>
      <c r="AT41" s="454"/>
      <c r="AU41" s="454"/>
      <c r="AV41" s="454"/>
      <c r="AW41" s="454"/>
      <c r="AX41" s="454"/>
      <c r="AY41" s="454"/>
      <c r="AZ41" s="454"/>
      <c r="BA41" s="454"/>
      <c r="BB41" s="454"/>
      <c r="BC41" s="454"/>
      <c r="BD41" s="454"/>
      <c r="BE41" s="454"/>
      <c r="BF41" s="454"/>
      <c r="BG41" s="454"/>
      <c r="BH41" s="118"/>
      <c r="BI41" s="118"/>
    </row>
    <row r="42" spans="2:61" s="112" customFormat="1" ht="6.75" customHeight="1" x14ac:dyDescent="0.2">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N42" s="247"/>
      <c r="AO42" s="357"/>
      <c r="AP42" s="357"/>
      <c r="AQ42" s="357"/>
      <c r="AR42" s="357"/>
      <c r="AS42" s="357"/>
      <c r="AT42" s="357"/>
      <c r="AU42" s="357"/>
      <c r="AV42" s="357"/>
      <c r="AW42" s="357"/>
      <c r="AX42" s="357"/>
      <c r="AY42" s="357"/>
      <c r="AZ42" s="357"/>
      <c r="BA42" s="357"/>
      <c r="BB42" s="357"/>
      <c r="BC42" s="357"/>
      <c r="BD42" s="357"/>
      <c r="BE42" s="357"/>
      <c r="BF42" s="357"/>
      <c r="BG42" s="357"/>
      <c r="BH42" s="118"/>
      <c r="BI42" s="119"/>
    </row>
    <row r="43" spans="2:61" s="112" customFormat="1" ht="16.5" customHeight="1" x14ac:dyDescent="0.2">
      <c r="C43" s="357"/>
      <c r="D43" s="357"/>
      <c r="E43" s="357" t="s">
        <v>92</v>
      </c>
      <c r="F43" s="357"/>
      <c r="G43" s="371"/>
      <c r="H43" s="452"/>
      <c r="I43" s="444"/>
      <c r="J43" s="444"/>
      <c r="K43" s="444"/>
      <c r="L43" s="444"/>
      <c r="M43" s="444"/>
      <c r="N43" s="444"/>
      <c r="O43" s="444"/>
      <c r="P43" s="444"/>
      <c r="Q43" s="444"/>
      <c r="R43" s="444"/>
      <c r="S43" s="444"/>
      <c r="T43" s="247"/>
      <c r="U43" s="247"/>
      <c r="V43" s="247"/>
      <c r="W43" s="247"/>
      <c r="X43" s="247"/>
      <c r="Y43" s="247"/>
      <c r="Z43" s="247"/>
      <c r="AA43" s="247"/>
      <c r="AB43" s="247"/>
      <c r="AC43" s="247"/>
      <c r="AD43" s="247"/>
      <c r="AE43" s="247"/>
      <c r="AF43" s="247"/>
      <c r="AG43" s="247"/>
      <c r="AH43" s="247"/>
      <c r="AI43" s="247"/>
      <c r="AJ43" s="247"/>
      <c r="AN43" s="247"/>
      <c r="AO43" s="450"/>
      <c r="AP43" s="450"/>
      <c r="AQ43" s="450"/>
      <c r="AR43" s="450"/>
      <c r="AS43" s="450"/>
      <c r="AT43" s="450"/>
      <c r="AU43" s="450"/>
      <c r="AV43" s="450"/>
      <c r="AW43" s="450"/>
      <c r="AX43" s="450"/>
      <c r="AY43" s="450"/>
      <c r="AZ43" s="450"/>
      <c r="BA43" s="450"/>
      <c r="BB43" s="450"/>
      <c r="BC43" s="450"/>
      <c r="BD43" s="450"/>
      <c r="BE43" s="450"/>
      <c r="BF43" s="450"/>
      <c r="BG43" s="357"/>
      <c r="BH43" s="118"/>
    </row>
    <row r="44" spans="2:61" s="112" customFormat="1" ht="26.25" customHeight="1" x14ac:dyDescent="0.2">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N44" s="247"/>
      <c r="AO44" s="450"/>
      <c r="AP44" s="450"/>
      <c r="AQ44" s="450"/>
      <c r="AR44" s="450"/>
      <c r="AS44" s="450"/>
      <c r="AT44" s="450"/>
      <c r="AU44" s="450"/>
      <c r="AV44" s="450"/>
      <c r="AW44" s="450"/>
      <c r="AX44" s="450"/>
      <c r="AY44" s="450"/>
      <c r="AZ44" s="450"/>
      <c r="BA44" s="450"/>
      <c r="BB44" s="450"/>
      <c r="BC44" s="450"/>
      <c r="BD44" s="450"/>
      <c r="BE44" s="450"/>
      <c r="BF44" s="450"/>
      <c r="BG44" s="357"/>
      <c r="BH44" s="118"/>
    </row>
    <row r="45" spans="2:61" s="112" customFormat="1" ht="9.75" customHeight="1" x14ac:dyDescent="0.2">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N45" s="247"/>
      <c r="AO45" s="247"/>
      <c r="AP45" s="247"/>
      <c r="AQ45" s="247"/>
      <c r="AR45" s="247"/>
      <c r="AS45" s="247"/>
      <c r="AT45" s="247"/>
      <c r="AU45" s="247"/>
      <c r="AV45" s="247"/>
      <c r="AW45" s="247"/>
      <c r="AX45" s="247"/>
      <c r="AY45" s="247"/>
      <c r="AZ45" s="247"/>
      <c r="BA45" s="247"/>
      <c r="BB45" s="247"/>
      <c r="BC45" s="247"/>
      <c r="BD45" s="247"/>
      <c r="BE45" s="247"/>
      <c r="BF45" s="247"/>
      <c r="BG45" s="247"/>
      <c r="BH45" s="118"/>
    </row>
    <row r="48" spans="2:61" s="130" customFormat="1" ht="20.25" x14ac:dyDescent="0.3">
      <c r="B48" s="392" t="s">
        <v>181</v>
      </c>
    </row>
    <row r="49" spans="2:60" s="130" customFormat="1" ht="7.5" customHeight="1" thickBot="1" x14ac:dyDescent="0.3"/>
    <row r="50" spans="2:60" s="130" customFormat="1" ht="15" x14ac:dyDescent="0.25">
      <c r="B50" s="393"/>
      <c r="C50" s="394"/>
      <c r="D50" s="394"/>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94"/>
      <c r="AI50" s="394"/>
      <c r="AJ50" s="394"/>
      <c r="AK50" s="394"/>
      <c r="AL50" s="395"/>
      <c r="AM50" s="394"/>
      <c r="AN50" s="394"/>
      <c r="AO50" s="394"/>
      <c r="AP50" s="394"/>
      <c r="AQ50" s="394"/>
      <c r="AR50" s="394"/>
      <c r="AS50" s="394"/>
      <c r="AT50" s="394"/>
      <c r="AU50" s="394"/>
      <c r="AV50" s="394"/>
      <c r="AW50" s="394"/>
      <c r="AX50" s="394"/>
      <c r="AY50" s="394"/>
      <c r="AZ50" s="394"/>
      <c r="BA50" s="394"/>
      <c r="BB50" s="394"/>
      <c r="BC50" s="394"/>
      <c r="BD50" s="394"/>
      <c r="BE50" s="394"/>
      <c r="BF50" s="394"/>
      <c r="BG50" s="394"/>
      <c r="BH50" s="395"/>
    </row>
    <row r="51" spans="2:60" s="130" customFormat="1" ht="15.75" x14ac:dyDescent="0.25">
      <c r="B51" s="396"/>
      <c r="C51" s="240"/>
      <c r="D51" s="240"/>
      <c r="E51" s="240"/>
      <c r="F51" s="240"/>
      <c r="G51" s="240"/>
      <c r="H51" s="240"/>
      <c r="I51" s="240"/>
      <c r="J51" s="240"/>
      <c r="K51" s="240"/>
      <c r="L51" s="240"/>
      <c r="M51" s="240"/>
      <c r="N51" s="240"/>
      <c r="O51" s="240"/>
      <c r="P51" s="240"/>
      <c r="Q51" s="240"/>
      <c r="R51" s="426" t="s">
        <v>188</v>
      </c>
      <c r="S51" s="426"/>
      <c r="T51" s="426"/>
      <c r="U51" s="426"/>
      <c r="V51" s="426"/>
      <c r="W51" s="426"/>
      <c r="X51" s="426"/>
      <c r="Y51" s="426"/>
      <c r="Z51" s="426"/>
      <c r="AA51" s="426"/>
      <c r="AB51" s="240"/>
      <c r="AC51" s="240"/>
      <c r="AD51" s="240"/>
      <c r="AE51" s="240"/>
      <c r="AF51" s="240"/>
      <c r="AG51" s="240"/>
      <c r="AH51" s="240"/>
      <c r="AI51" s="240"/>
      <c r="AJ51" s="240"/>
      <c r="AK51" s="240"/>
      <c r="AL51" s="397"/>
      <c r="AM51" s="240"/>
      <c r="AN51" s="240"/>
      <c r="AO51" s="240"/>
      <c r="AP51" s="240"/>
      <c r="AQ51" s="240"/>
      <c r="AR51" s="240"/>
      <c r="AS51" s="240"/>
      <c r="AT51" s="240"/>
      <c r="AU51" s="240"/>
      <c r="AV51" s="426" t="s">
        <v>189</v>
      </c>
      <c r="AW51" s="426"/>
      <c r="AX51" s="426"/>
      <c r="AY51" s="426"/>
      <c r="AZ51" s="426"/>
      <c r="BA51" s="426"/>
      <c r="BB51" s="240"/>
      <c r="BC51" s="240"/>
      <c r="BD51" s="240"/>
      <c r="BE51" s="240"/>
      <c r="BF51" s="240"/>
      <c r="BG51" s="240"/>
      <c r="BH51" s="397"/>
    </row>
    <row r="52" spans="2:60" s="130" customFormat="1" ht="15" x14ac:dyDescent="0.25">
      <c r="B52" s="396"/>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397"/>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397"/>
    </row>
    <row r="53" spans="2:60" s="130" customFormat="1" ht="18.75" x14ac:dyDescent="0.3">
      <c r="B53" s="398"/>
      <c r="C53" s="373" t="s">
        <v>182</v>
      </c>
      <c r="D53" s="373"/>
      <c r="E53" s="373"/>
      <c r="F53" s="373"/>
      <c r="G53" s="373"/>
      <c r="H53" s="374"/>
      <c r="I53" s="374"/>
      <c r="J53" s="374"/>
      <c r="K53" s="240"/>
      <c r="L53" s="240"/>
      <c r="M53" s="240"/>
      <c r="N53" s="240"/>
      <c r="O53" s="240"/>
      <c r="P53" s="240"/>
      <c r="Q53" s="240"/>
      <c r="R53" s="427" t="s">
        <v>190</v>
      </c>
      <c r="S53" s="428"/>
      <c r="T53" s="428"/>
      <c r="U53" s="428"/>
      <c r="V53" s="428"/>
      <c r="W53" s="428"/>
      <c r="X53" s="428"/>
      <c r="Y53" s="428"/>
      <c r="Z53" s="428"/>
      <c r="AA53" s="429"/>
      <c r="AB53" s="240"/>
      <c r="AC53" s="240"/>
      <c r="AD53" s="399"/>
      <c r="AE53" s="399"/>
      <c r="AF53" s="400"/>
      <c r="AG53" s="412"/>
      <c r="AH53" s="401"/>
      <c r="AI53" s="400"/>
      <c r="AJ53" s="400"/>
      <c r="AK53" s="412"/>
      <c r="AL53" s="397"/>
      <c r="AM53" s="401"/>
      <c r="AN53" s="401"/>
      <c r="AO53" s="401"/>
      <c r="AP53" s="400" t="s">
        <v>182</v>
      </c>
      <c r="AQ53" s="240"/>
      <c r="AR53" s="240"/>
      <c r="AS53" s="240"/>
      <c r="AT53" s="240"/>
      <c r="AU53" s="240"/>
      <c r="AV53" s="430" t="s">
        <v>190</v>
      </c>
      <c r="AW53" s="431"/>
      <c r="AX53" s="431"/>
      <c r="AY53" s="431"/>
      <c r="AZ53" s="431"/>
      <c r="BA53" s="431"/>
      <c r="BB53" s="432"/>
      <c r="BC53" s="240"/>
      <c r="BD53" s="240"/>
      <c r="BE53" s="399"/>
      <c r="BF53" s="399"/>
      <c r="BG53" s="399"/>
      <c r="BH53" s="402"/>
    </row>
    <row r="54" spans="2:60" s="130" customFormat="1" ht="9.75" customHeight="1" x14ac:dyDescent="0.3">
      <c r="B54" s="398"/>
      <c r="C54" s="373"/>
      <c r="D54" s="373"/>
      <c r="E54" s="373"/>
      <c r="F54" s="373"/>
      <c r="G54" s="373"/>
      <c r="H54" s="374"/>
      <c r="I54" s="374"/>
      <c r="J54" s="374"/>
      <c r="K54" s="240"/>
      <c r="L54" s="240"/>
      <c r="M54" s="240"/>
      <c r="N54" s="240"/>
      <c r="O54" s="240"/>
      <c r="P54" s="240"/>
      <c r="Q54" s="240"/>
      <c r="R54" s="374"/>
      <c r="S54" s="374"/>
      <c r="T54" s="374"/>
      <c r="U54" s="374"/>
      <c r="V54" s="374"/>
      <c r="W54" s="374"/>
      <c r="X54" s="374"/>
      <c r="Y54" s="240"/>
      <c r="Z54" s="240"/>
      <c r="AA54" s="240"/>
      <c r="AB54" s="240"/>
      <c r="AC54" s="240"/>
      <c r="AD54" s="240"/>
      <c r="AE54" s="240"/>
      <c r="AF54" s="401"/>
      <c r="AG54" s="412"/>
      <c r="AH54" s="413"/>
      <c r="AI54" s="413"/>
      <c r="AJ54" s="400"/>
      <c r="AK54" s="412"/>
      <c r="AL54" s="397"/>
      <c r="AM54" s="401"/>
      <c r="AN54" s="401"/>
      <c r="AO54" s="401"/>
      <c r="AP54" s="401"/>
      <c r="AQ54" s="240"/>
      <c r="AR54" s="240"/>
      <c r="AS54" s="240"/>
      <c r="AT54" s="240"/>
      <c r="AU54" s="240"/>
      <c r="AV54" s="374"/>
      <c r="AW54" s="374"/>
      <c r="AX54" s="374"/>
      <c r="AY54" s="374"/>
      <c r="AZ54" s="374"/>
      <c r="BA54" s="374"/>
      <c r="BB54" s="403"/>
      <c r="BC54" s="403"/>
      <c r="BD54" s="403"/>
      <c r="BE54" s="403"/>
      <c r="BF54" s="403"/>
      <c r="BG54" s="240"/>
      <c r="BH54" s="397"/>
    </row>
    <row r="55" spans="2:60" s="130" customFormat="1" ht="21" customHeight="1" x14ac:dyDescent="0.25">
      <c r="B55" s="404"/>
      <c r="C55" s="373" t="s">
        <v>191</v>
      </c>
      <c r="D55" s="373"/>
      <c r="E55" s="373"/>
      <c r="F55" s="373"/>
      <c r="G55" s="373"/>
      <c r="H55" s="374"/>
      <c r="I55" s="374"/>
      <c r="J55" s="374"/>
      <c r="K55" s="240"/>
      <c r="L55" s="240"/>
      <c r="M55" s="240"/>
      <c r="N55" s="240"/>
      <c r="O55" s="240"/>
      <c r="P55" s="240"/>
      <c r="Q55" s="240"/>
      <c r="R55" s="422"/>
      <c r="S55" s="423"/>
      <c r="T55" s="423"/>
      <c r="U55" s="423"/>
      <c r="V55" s="423"/>
      <c r="W55" s="423"/>
      <c r="X55" s="423"/>
      <c r="Y55" s="423"/>
      <c r="Z55" s="423"/>
      <c r="AA55" s="424"/>
      <c r="AB55" s="240"/>
      <c r="AC55" s="240"/>
      <c r="AD55" s="405"/>
      <c r="AE55" s="405"/>
      <c r="AF55" s="400"/>
      <c r="AG55" s="412"/>
      <c r="AH55" s="401"/>
      <c r="AI55" s="413"/>
      <c r="AJ55" s="413"/>
      <c r="AK55" s="413"/>
      <c r="AL55" s="397"/>
      <c r="AM55" s="401"/>
      <c r="AN55" s="401"/>
      <c r="AO55" s="401"/>
      <c r="AP55" s="400" t="s">
        <v>192</v>
      </c>
      <c r="AQ55" s="240"/>
      <c r="AR55" s="240"/>
      <c r="AS55" s="240"/>
      <c r="AT55" s="405"/>
      <c r="AU55" s="405"/>
      <c r="AV55" s="422"/>
      <c r="AW55" s="423"/>
      <c r="AX55" s="423"/>
      <c r="AY55" s="423"/>
      <c r="AZ55" s="423"/>
      <c r="BA55" s="423"/>
      <c r="BB55" s="424"/>
      <c r="BC55" s="405"/>
      <c r="BD55" s="405"/>
      <c r="BE55" s="405"/>
      <c r="BF55" s="405"/>
      <c r="BG55" s="405"/>
      <c r="BH55" s="397"/>
    </row>
    <row r="56" spans="2:60" s="130" customFormat="1" ht="15.75" thickBot="1" x14ac:dyDescent="0.3">
      <c r="B56" s="404"/>
      <c r="C56" s="373"/>
      <c r="D56" s="373"/>
      <c r="E56" s="373"/>
      <c r="F56" s="373"/>
      <c r="G56" s="373"/>
      <c r="H56" s="374"/>
      <c r="I56" s="374"/>
      <c r="J56" s="374"/>
      <c r="K56" s="240"/>
      <c r="L56" s="240"/>
      <c r="M56" s="240"/>
      <c r="N56" s="240"/>
      <c r="O56" s="240"/>
      <c r="P56" s="240"/>
      <c r="Q56" s="240"/>
      <c r="R56" s="374"/>
      <c r="S56" s="374"/>
      <c r="T56" s="374"/>
      <c r="U56" s="374"/>
      <c r="V56" s="374"/>
      <c r="W56" s="374"/>
      <c r="X56" s="374"/>
      <c r="Y56" s="240"/>
      <c r="Z56" s="240"/>
      <c r="AA56" s="240"/>
      <c r="AB56" s="240"/>
      <c r="AC56" s="240"/>
      <c r="AD56" s="410"/>
      <c r="AE56" s="410"/>
      <c r="AF56" s="414"/>
      <c r="AG56" s="412"/>
      <c r="AH56" s="413"/>
      <c r="AI56" s="413"/>
      <c r="AJ56" s="400"/>
      <c r="AK56" s="412"/>
      <c r="AL56" s="397"/>
      <c r="AM56" s="401"/>
      <c r="AN56" s="401"/>
      <c r="AO56" s="401"/>
      <c r="AP56" s="401"/>
      <c r="AQ56" s="240"/>
      <c r="AR56" s="240"/>
      <c r="AS56" s="240"/>
      <c r="AT56" s="240"/>
      <c r="AU56" s="240"/>
      <c r="AV56" s="374"/>
      <c r="AW56" s="374"/>
      <c r="AX56" s="374"/>
      <c r="AY56" s="374"/>
      <c r="AZ56" s="374"/>
      <c r="BA56" s="374"/>
      <c r="BB56" s="240"/>
      <c r="BC56" s="405"/>
      <c r="BD56" s="240"/>
      <c r="BE56" s="240"/>
      <c r="BF56" s="240"/>
      <c r="BG56" s="240"/>
      <c r="BH56" s="397"/>
    </row>
    <row r="57" spans="2:60" s="130" customFormat="1" ht="45.75" customHeight="1" thickBot="1" x14ac:dyDescent="0.3">
      <c r="B57" s="404"/>
      <c r="C57" s="461" t="s">
        <v>193</v>
      </c>
      <c r="D57" s="461"/>
      <c r="E57" s="461"/>
      <c r="F57" s="461"/>
      <c r="G57" s="461"/>
      <c r="H57" s="461"/>
      <c r="I57" s="461"/>
      <c r="J57" s="461"/>
      <c r="K57" s="461"/>
      <c r="L57" s="461"/>
      <c r="M57" s="461"/>
      <c r="N57" s="461"/>
      <c r="O57" s="461"/>
      <c r="P57" s="240"/>
      <c r="Q57" s="240"/>
      <c r="R57" s="462">
        <f>IF(R53="- de 50 salariés",R55,R55-R55*(1-1.75%)*9.7%)</f>
        <v>0</v>
      </c>
      <c r="S57" s="463"/>
      <c r="T57" s="463"/>
      <c r="U57" s="463"/>
      <c r="V57" s="463"/>
      <c r="W57" s="463"/>
      <c r="X57" s="463"/>
      <c r="Y57" s="463"/>
      <c r="Z57" s="463"/>
      <c r="AA57" s="464"/>
      <c r="AB57" s="240"/>
      <c r="AC57" s="240"/>
      <c r="AD57" s="405"/>
      <c r="AE57" s="405"/>
      <c r="AF57" s="411"/>
      <c r="AG57" s="411"/>
      <c r="AH57" s="411"/>
      <c r="AI57" s="411"/>
      <c r="AJ57" s="411"/>
      <c r="AK57" s="411"/>
      <c r="AL57" s="397"/>
      <c r="AM57" s="411"/>
      <c r="AN57" s="411"/>
      <c r="AO57" s="411"/>
      <c r="AP57" s="465" t="s">
        <v>194</v>
      </c>
      <c r="AQ57" s="465"/>
      <c r="AR57" s="465"/>
      <c r="AS57" s="465"/>
      <c r="AT57" s="465"/>
      <c r="AU57" s="240"/>
      <c r="AV57" s="462">
        <f>IF(AV53="- de 50 salariés",AV55,AV55/(1-(9.7%*98.25%)))</f>
        <v>0</v>
      </c>
      <c r="AW57" s="463"/>
      <c r="AX57" s="463"/>
      <c r="AY57" s="463"/>
      <c r="AZ57" s="463"/>
      <c r="BA57" s="463"/>
      <c r="BB57" s="464"/>
      <c r="BC57" s="405"/>
      <c r="BD57" s="405"/>
      <c r="BE57" s="405"/>
      <c r="BF57" s="405"/>
      <c r="BG57" s="405"/>
      <c r="BH57" s="397"/>
    </row>
    <row r="58" spans="2:60" s="130" customFormat="1" ht="15.75" thickBot="1" x14ac:dyDescent="0.3">
      <c r="B58" s="404"/>
      <c r="C58" s="400"/>
      <c r="D58" s="400"/>
      <c r="E58" s="400"/>
      <c r="F58" s="400"/>
      <c r="G58" s="400"/>
      <c r="H58" s="374"/>
      <c r="I58" s="374"/>
      <c r="J58" s="374"/>
      <c r="K58" s="240"/>
      <c r="L58" s="240"/>
      <c r="M58" s="240"/>
      <c r="N58" s="240"/>
      <c r="O58" s="240"/>
      <c r="P58" s="240"/>
      <c r="Q58" s="240"/>
      <c r="R58" s="374"/>
      <c r="S58" s="374"/>
      <c r="T58" s="374"/>
      <c r="U58" s="374"/>
      <c r="V58" s="374"/>
      <c r="W58" s="374"/>
      <c r="X58" s="374"/>
      <c r="Y58" s="240"/>
      <c r="Z58" s="240"/>
      <c r="AA58" s="240"/>
      <c r="AB58" s="240"/>
      <c r="AC58" s="240"/>
      <c r="AD58" s="240"/>
      <c r="AE58" s="240"/>
      <c r="AF58" s="401"/>
      <c r="AG58" s="412"/>
      <c r="AH58" s="415"/>
      <c r="AI58" s="415"/>
      <c r="AJ58" s="416"/>
      <c r="AK58" s="412"/>
      <c r="AL58" s="397"/>
      <c r="AM58" s="401"/>
      <c r="AN58" s="401"/>
      <c r="AO58" s="401"/>
      <c r="AP58" s="401"/>
      <c r="AQ58" s="240"/>
      <c r="AR58" s="240"/>
      <c r="AS58" s="240"/>
      <c r="AT58" s="240"/>
      <c r="AU58" s="240"/>
      <c r="AV58" s="374"/>
      <c r="AW58" s="374"/>
      <c r="AX58" s="374"/>
      <c r="AY58" s="374"/>
      <c r="AZ58" s="374"/>
      <c r="BA58" s="374"/>
      <c r="BB58" s="240"/>
      <c r="BC58" s="405"/>
      <c r="BD58" s="405"/>
      <c r="BE58" s="405"/>
      <c r="BF58" s="240"/>
      <c r="BG58" s="240"/>
      <c r="BH58" s="397"/>
    </row>
    <row r="59" spans="2:60" s="130" customFormat="1" ht="43.5" customHeight="1" thickBot="1" x14ac:dyDescent="0.3">
      <c r="B59" s="404"/>
      <c r="C59" s="460" t="s">
        <v>198</v>
      </c>
      <c r="D59" s="460"/>
      <c r="E59" s="460"/>
      <c r="F59" s="460"/>
      <c r="G59" s="460"/>
      <c r="H59" s="460"/>
      <c r="I59" s="460"/>
      <c r="J59" s="460"/>
      <c r="K59" s="460"/>
      <c r="L59" s="460"/>
      <c r="M59" s="460"/>
      <c r="N59" s="460"/>
      <c r="O59" s="460"/>
      <c r="P59" s="240"/>
      <c r="Q59" s="240"/>
      <c r="R59" s="462">
        <f>$R$55 - $R$55 *  (1-1.75%) * 9.7%</f>
        <v>0</v>
      </c>
      <c r="S59" s="463"/>
      <c r="T59" s="463"/>
      <c r="U59" s="463"/>
      <c r="V59" s="463"/>
      <c r="W59" s="463"/>
      <c r="X59" s="463"/>
      <c r="Y59" s="463"/>
      <c r="Z59" s="463"/>
      <c r="AA59" s="464"/>
      <c r="AB59" s="240"/>
      <c r="AC59" s="240"/>
      <c r="AD59" s="240"/>
      <c r="AE59" s="240"/>
      <c r="AF59" s="411"/>
      <c r="AG59" s="411"/>
      <c r="AH59" s="411"/>
      <c r="AI59" s="411"/>
      <c r="AJ59" s="411"/>
      <c r="AK59" s="411"/>
      <c r="AL59" s="397"/>
      <c r="AM59" s="411"/>
      <c r="AN59" s="411"/>
      <c r="AO59" s="411"/>
      <c r="AP59" s="465" t="s">
        <v>199</v>
      </c>
      <c r="AQ59" s="465"/>
      <c r="AR59" s="465"/>
      <c r="AS59" s="465"/>
      <c r="AT59" s="465"/>
      <c r="AU59" s="240"/>
      <c r="AV59" s="462">
        <f xml:space="preserve"> $AV$55 / (1 - (9.7% * 98.25% ))</f>
        <v>0</v>
      </c>
      <c r="AW59" s="463"/>
      <c r="AX59" s="463"/>
      <c r="AY59" s="463"/>
      <c r="AZ59" s="463"/>
      <c r="BA59" s="463"/>
      <c r="BB59" s="464"/>
      <c r="BC59" s="405"/>
      <c r="BD59" s="405"/>
      <c r="BE59" s="405"/>
      <c r="BF59" s="240"/>
      <c r="BG59" s="240"/>
      <c r="BH59" s="397"/>
    </row>
    <row r="60" spans="2:60" s="130" customFormat="1" ht="15.75" customHeight="1" thickBot="1" x14ac:dyDescent="0.3">
      <c r="B60" s="404"/>
      <c r="C60" s="419"/>
      <c r="D60" s="419"/>
      <c r="E60" s="419"/>
      <c r="F60" s="419"/>
      <c r="G60" s="419"/>
      <c r="H60" s="419"/>
      <c r="I60" s="419"/>
      <c r="J60" s="419"/>
      <c r="K60" s="419"/>
      <c r="L60" s="419"/>
      <c r="M60" s="419"/>
      <c r="N60" s="419"/>
      <c r="O60" s="419"/>
      <c r="P60" s="240"/>
      <c r="Q60" s="240"/>
      <c r="R60" s="240"/>
      <c r="S60" s="240"/>
      <c r="T60" s="240"/>
      <c r="U60" s="240"/>
      <c r="V60" s="240"/>
      <c r="W60" s="240"/>
      <c r="X60" s="240"/>
      <c r="Y60" s="240"/>
      <c r="Z60" s="240"/>
      <c r="AA60" s="240"/>
      <c r="AB60" s="240"/>
      <c r="AC60" s="240"/>
      <c r="AD60" s="240"/>
      <c r="AE60" s="240"/>
      <c r="AF60" s="240"/>
      <c r="AG60" s="240"/>
      <c r="AH60" s="240"/>
      <c r="AI60" s="411"/>
      <c r="AJ60" s="411"/>
      <c r="AK60" s="411"/>
      <c r="AL60" s="397"/>
      <c r="AM60" s="411"/>
      <c r="AN60" s="411"/>
      <c r="AO60" s="411"/>
      <c r="AP60" s="420"/>
      <c r="AQ60" s="420"/>
      <c r="AR60" s="420"/>
      <c r="AS60" s="420"/>
      <c r="AT60" s="420"/>
      <c r="AU60" s="420"/>
      <c r="AV60" s="420"/>
      <c r="AW60" s="420"/>
      <c r="AX60" s="420"/>
      <c r="AY60" s="420"/>
      <c r="AZ60" s="420"/>
      <c r="BA60" s="420"/>
      <c r="BB60" s="420"/>
      <c r="BC60" s="420"/>
      <c r="BD60" s="405"/>
      <c r="BE60" s="405"/>
      <c r="BF60" s="240"/>
      <c r="BG60" s="240"/>
      <c r="BH60" s="397"/>
    </row>
    <row r="61" spans="2:60" s="130" customFormat="1" ht="43.5" customHeight="1" thickBot="1" x14ac:dyDescent="0.3">
      <c r="B61" s="404"/>
      <c r="C61" s="460" t="s">
        <v>197</v>
      </c>
      <c r="D61" s="460"/>
      <c r="E61" s="460"/>
      <c r="F61" s="460"/>
      <c r="G61" s="460"/>
      <c r="H61" s="460"/>
      <c r="I61" s="460"/>
      <c r="J61" s="460"/>
      <c r="K61" s="460"/>
      <c r="L61" s="460"/>
      <c r="M61" s="460"/>
      <c r="N61" s="460"/>
      <c r="O61" s="419"/>
      <c r="P61" s="240"/>
      <c r="Q61" s="240"/>
      <c r="R61" s="470">
        <f>$R$55- $R$55 *  9.7%</f>
        <v>0</v>
      </c>
      <c r="S61" s="470"/>
      <c r="T61" s="470"/>
      <c r="U61" s="470"/>
      <c r="V61" s="470"/>
      <c r="W61" s="470"/>
      <c r="X61" s="470"/>
      <c r="Y61" s="470"/>
      <c r="Z61" s="470"/>
      <c r="AA61" s="470"/>
      <c r="AB61" s="240"/>
      <c r="AC61" s="240"/>
      <c r="AD61" s="240"/>
      <c r="AE61" s="240"/>
      <c r="AF61" s="411"/>
      <c r="AG61" s="411"/>
      <c r="AH61" s="411"/>
      <c r="AI61" s="411"/>
      <c r="AJ61" s="411"/>
      <c r="AK61" s="411"/>
      <c r="AL61" s="397"/>
      <c r="AM61" s="411"/>
      <c r="AN61" s="411"/>
      <c r="AO61" s="411"/>
      <c r="AP61" s="460" t="s">
        <v>197</v>
      </c>
      <c r="AQ61" s="460"/>
      <c r="AR61" s="460"/>
      <c r="AS61" s="460"/>
      <c r="AT61" s="460"/>
      <c r="AU61" s="421"/>
      <c r="AV61" s="462">
        <f>$AV$55/(1-(9.7%))</f>
        <v>0</v>
      </c>
      <c r="AW61" s="463"/>
      <c r="AX61" s="463"/>
      <c r="AY61" s="463"/>
      <c r="AZ61" s="463"/>
      <c r="BA61" s="463"/>
      <c r="BB61" s="464"/>
      <c r="BC61" s="405"/>
      <c r="BD61" s="405"/>
      <c r="BE61" s="405"/>
      <c r="BF61" s="240"/>
      <c r="BG61" s="240"/>
      <c r="BH61" s="397"/>
    </row>
    <row r="62" spans="2:60" s="130" customFormat="1" ht="15" x14ac:dyDescent="0.25">
      <c r="B62" s="404"/>
      <c r="C62" s="374"/>
      <c r="D62" s="374"/>
      <c r="E62" s="374"/>
      <c r="F62" s="374"/>
      <c r="G62" s="374"/>
      <c r="H62" s="374"/>
      <c r="I62" s="374"/>
      <c r="J62" s="374"/>
      <c r="K62" s="240"/>
      <c r="L62" s="240"/>
      <c r="M62" s="240"/>
      <c r="N62" s="240"/>
      <c r="O62" s="240"/>
      <c r="P62" s="240"/>
      <c r="Q62" s="240"/>
      <c r="R62" s="374"/>
      <c r="S62" s="374"/>
      <c r="T62" s="374"/>
      <c r="U62" s="374"/>
      <c r="V62" s="374"/>
      <c r="W62" s="374"/>
      <c r="X62" s="374"/>
      <c r="Y62" s="240"/>
      <c r="Z62" s="240"/>
      <c r="AA62" s="240"/>
      <c r="AB62" s="240"/>
      <c r="AC62" s="240"/>
      <c r="AD62" s="240"/>
      <c r="AE62" s="240"/>
      <c r="AF62" s="240"/>
      <c r="AG62" s="374"/>
      <c r="AH62" s="374"/>
      <c r="AI62" s="374"/>
      <c r="AJ62" s="374"/>
      <c r="AK62" s="374"/>
      <c r="AL62" s="397"/>
      <c r="AM62" s="240"/>
      <c r="AN62" s="240"/>
      <c r="AO62" s="240"/>
      <c r="AP62" s="374"/>
      <c r="AQ62" s="374"/>
      <c r="AR62" s="374"/>
      <c r="AS62" s="374"/>
      <c r="AT62" s="374"/>
      <c r="AU62" s="374"/>
      <c r="AV62" s="374"/>
      <c r="AW62" s="240"/>
      <c r="AX62" s="240"/>
      <c r="AY62" s="240"/>
      <c r="AZ62" s="240"/>
      <c r="BA62" s="240"/>
      <c r="BB62" s="240"/>
      <c r="BC62" s="240"/>
      <c r="BD62" s="240"/>
      <c r="BE62" s="240"/>
      <c r="BF62" s="240"/>
      <c r="BG62" s="240"/>
      <c r="BH62" s="397"/>
    </row>
    <row r="63" spans="2:60" s="130" customFormat="1" ht="5.25" customHeight="1" thickBot="1" x14ac:dyDescent="0.3">
      <c r="B63" s="406"/>
      <c r="C63" s="407"/>
      <c r="D63" s="407"/>
      <c r="E63" s="407"/>
      <c r="F63" s="407"/>
      <c r="G63" s="407"/>
      <c r="H63" s="407"/>
      <c r="I63" s="407"/>
      <c r="J63" s="407"/>
      <c r="K63" s="407"/>
      <c r="L63" s="407"/>
      <c r="M63" s="407"/>
      <c r="N63" s="407"/>
      <c r="O63" s="407"/>
      <c r="P63" s="407"/>
      <c r="Q63" s="407"/>
      <c r="R63" s="408"/>
      <c r="S63" s="408"/>
      <c r="T63" s="408"/>
      <c r="U63" s="408"/>
      <c r="V63" s="408"/>
      <c r="W63" s="408"/>
      <c r="X63" s="408"/>
      <c r="Y63" s="408"/>
      <c r="Z63" s="408"/>
      <c r="AA63" s="408"/>
      <c r="AB63" s="408"/>
      <c r="AC63" s="408"/>
      <c r="AD63" s="408"/>
      <c r="AE63" s="408"/>
      <c r="AF63" s="408"/>
      <c r="AG63" s="408"/>
      <c r="AH63" s="408"/>
      <c r="AI63" s="408"/>
      <c r="AJ63" s="408"/>
      <c r="AK63" s="407"/>
      <c r="AL63" s="417"/>
      <c r="AM63" s="407"/>
      <c r="AN63" s="407"/>
      <c r="AO63" s="407"/>
      <c r="AP63" s="407"/>
      <c r="AQ63" s="407"/>
      <c r="AR63" s="407"/>
      <c r="AS63" s="407"/>
      <c r="AT63" s="407"/>
      <c r="AU63" s="407"/>
      <c r="AV63" s="407"/>
      <c r="AW63" s="408"/>
      <c r="AX63" s="408"/>
      <c r="AY63" s="408"/>
      <c r="AZ63" s="408"/>
      <c r="BA63" s="408"/>
      <c r="BB63" s="408"/>
      <c r="BC63" s="408"/>
      <c r="BD63" s="408"/>
      <c r="BE63" s="408"/>
      <c r="BF63" s="408"/>
      <c r="BG63" s="408"/>
      <c r="BH63" s="409"/>
    </row>
    <row r="64" spans="2:60" s="130" customFormat="1" ht="15" x14ac:dyDescent="0.25">
      <c r="B64" s="466" t="s">
        <v>200</v>
      </c>
      <c r="C64" s="467"/>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8"/>
    </row>
    <row r="65" spans="2:60" s="130" customFormat="1" ht="26.25" customHeight="1" x14ac:dyDescent="0.25">
      <c r="B65" s="469"/>
      <c r="C65" s="467"/>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8"/>
    </row>
    <row r="66" spans="2:60" s="130" customFormat="1" ht="40.5" customHeight="1" thickBot="1" x14ac:dyDescent="0.3">
      <c r="B66" s="457" t="s">
        <v>195</v>
      </c>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458"/>
      <c r="AZ66" s="458"/>
      <c r="BA66" s="458"/>
      <c r="BB66" s="458"/>
      <c r="BC66" s="458"/>
      <c r="BD66" s="458"/>
      <c r="BE66" s="458"/>
      <c r="BF66" s="458"/>
      <c r="BG66" s="458"/>
      <c r="BH66" s="459"/>
    </row>
    <row r="67" spans="2:60" s="130" customFormat="1" ht="15" x14ac:dyDescent="0.25"/>
    <row r="68" spans="2:60" hidden="1" x14ac:dyDescent="0.2">
      <c r="B68" s="418" t="s">
        <v>190</v>
      </c>
    </row>
    <row r="69" spans="2:60" hidden="1" x14ac:dyDescent="0.2">
      <c r="B69" s="418" t="s">
        <v>196</v>
      </c>
    </row>
  </sheetData>
  <sheetProtection algorithmName="SHA-512" hashValue="OVJsEPip9JBx8LT8VfJ0o4G4iyNrn3ZpnDBGiehRO4xHfh2rWMtSBzENWuigOxiuPbTRFbeZeOE4xoHzlgtBZA==" saltValue="btDAHOO1T1xI7DYVUer71w==" spinCount="100000" sheet="1" selectLockedCells="1"/>
  <customSheetViews>
    <customSheetView guid="{8BBDF041-1EC5-4F43-8AC5-BFD5AE5CB39A}" showPageBreaks="1" fitToPage="1" printArea="1" hiddenColumns="1" topLeftCell="A10">
      <selection activeCell="X13" sqref="X13:BF13"/>
      <pageMargins left="3.937007874015748E-2" right="3.937007874015748E-2" top="0.19685039370078741" bottom="0.19685039370078741" header="0" footer="0"/>
      <printOptions horizontalCentered="1" verticalCentered="1"/>
      <pageSetup paperSize="9" scale="79" fitToHeight="0" orientation="landscape" r:id="rId1"/>
    </customSheetView>
  </customSheetViews>
  <mergeCells count="54">
    <mergeCell ref="B66:BH66"/>
    <mergeCell ref="C59:O59"/>
    <mergeCell ref="C57:O57"/>
    <mergeCell ref="AV57:BB57"/>
    <mergeCell ref="AV59:BB59"/>
    <mergeCell ref="AP57:AT57"/>
    <mergeCell ref="AP59:AT59"/>
    <mergeCell ref="R59:AA59"/>
    <mergeCell ref="B64:BH65"/>
    <mergeCell ref="R57:AA57"/>
    <mergeCell ref="C61:N61"/>
    <mergeCell ref="R61:AA61"/>
    <mergeCell ref="AV61:BB61"/>
    <mergeCell ref="AP61:AT61"/>
    <mergeCell ref="Q26:T26"/>
    <mergeCell ref="AC26:AI26"/>
    <mergeCell ref="C31:BC32"/>
    <mergeCell ref="C35:BG35"/>
    <mergeCell ref="AO43:BF44"/>
    <mergeCell ref="H41:AI41"/>
    <mergeCell ref="C41:G41"/>
    <mergeCell ref="H43:S43"/>
    <mergeCell ref="AV37:BG37"/>
    <mergeCell ref="AO41:BG41"/>
    <mergeCell ref="E37:L37"/>
    <mergeCell ref="AM37:AT37"/>
    <mergeCell ref="M37:U37"/>
    <mergeCell ref="AA15:AL15"/>
    <mergeCell ref="AC22:AI22"/>
    <mergeCell ref="C9:K9"/>
    <mergeCell ref="L13:T13"/>
    <mergeCell ref="L15:Z15"/>
    <mergeCell ref="C11:J11"/>
    <mergeCell ref="C13:J13"/>
    <mergeCell ref="L11:BF11"/>
    <mergeCell ref="X13:BF13"/>
    <mergeCell ref="AM15:BF15"/>
    <mergeCell ref="C18:BG18"/>
    <mergeCell ref="C19:BG20"/>
    <mergeCell ref="Q22:T22"/>
    <mergeCell ref="C1:AZ5"/>
    <mergeCell ref="BA1:BG5"/>
    <mergeCell ref="C6:BG6"/>
    <mergeCell ref="AK9:AY9"/>
    <mergeCell ref="C7:BG7"/>
    <mergeCell ref="BA9:BF9"/>
    <mergeCell ref="L9:T9"/>
    <mergeCell ref="R55:AA55"/>
    <mergeCell ref="AB37:AL37"/>
    <mergeCell ref="R51:AA51"/>
    <mergeCell ref="AV51:BA51"/>
    <mergeCell ref="R53:AA53"/>
    <mergeCell ref="AV53:BB53"/>
    <mergeCell ref="AV55:BB55"/>
  </mergeCells>
  <conditionalFormatting sqref="R38:AB38">
    <cfRule type="expression" priority="21">
      <formula>AM47="Abondement unilatéral"</formula>
    </cfRule>
  </conditionalFormatting>
  <conditionalFormatting sqref="S30:AC30">
    <cfRule type="expression" priority="22">
      <formula>#REF!="Abondement unilatéral"</formula>
    </cfRule>
  </conditionalFormatting>
  <conditionalFormatting sqref="U40:U43 Y40:Y43 AA40:AA43 R40:T47 V40:X47 Z40:Z47 AB40:AB47 Y45:Y47 AA45:AA47 R68:AB72">
    <cfRule type="expression" priority="2">
      <formula>AM49="Abondement unilatéral"</formula>
    </cfRule>
  </conditionalFormatting>
  <conditionalFormatting sqref="Y44">
    <cfRule type="expression" priority="42">
      <formula>AV53="Abondement unilatéral"</formula>
    </cfRule>
  </conditionalFormatting>
  <conditionalFormatting sqref="AA44 U44:U47">
    <cfRule type="expression" priority="40">
      <formula>#REF!="Abondement unilatéral"</formula>
    </cfRule>
  </conditionalFormatting>
  <dataValidations count="4">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decimal" allowBlank="1" showInputMessage="1" showErrorMessage="1" errorTitle="Erreur" error="Le plafond d'abondement PERCOL-I doit être inférieur à 6581,76 €" prompt="Le plafond d'abondement PERCOL-I doit être inférieur à 6581,76 €" sqref="U26" xr:uid="{CAB9F494-A5A2-4FD1-AE5A-C892D95CBABD}">
      <formula1>0</formula1>
      <formula2>6581.76</formula2>
    </dataValidation>
    <dataValidation type="list" allowBlank="1" showInputMessage="1" showErrorMessage="1" sqref="R53:AA53 AV53:BB53" xr:uid="{68A0DFC6-8DCF-4782-8BB2-4F7662B9A2E0}">
      <formula1>$B$68:$B$69</formula1>
    </dataValidation>
  </dataValidations>
  <printOptions horizontalCentered="1" verticalCentered="1"/>
  <pageMargins left="3.937007874015748E-2" right="3.937007874015748E-2" top="0.19685039370078741" bottom="0.19685039370078741" header="0" footer="0"/>
  <pageSetup paperSize="9" scale="80" fitToHeight="0"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G569"/>
  <sheetViews>
    <sheetView showZeros="0" topLeftCell="A33" zoomScaleNormal="100" workbookViewId="0">
      <selection activeCell="X86" sqref="X86:AC86"/>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177</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180</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174</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8">
        <f>SUM(R36:AB79)</f>
        <v>0</v>
      </c>
      <c r="M86" s="559"/>
      <c r="N86" s="559"/>
      <c r="O86" s="559"/>
      <c r="P86" s="559"/>
      <c r="Q86" s="560"/>
      <c r="R86" s="288"/>
      <c r="S86" s="288"/>
      <c r="T86" s="289"/>
      <c r="U86" s="591" t="s">
        <v>79</v>
      </c>
      <c r="V86" s="591"/>
      <c r="W86" s="288"/>
      <c r="X86" s="558">
        <f>IF(AND(AH24="Abondement unilatéral",M15="Salarié"),(SUM(AC36:AL79)+AN44)*0.903,(SUM(AC36:AL79)+AN44))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2"/>
      <c r="AL117" s="592"/>
      <c r="AM117" s="592"/>
      <c r="AN117" s="592"/>
      <c r="AO117" s="592"/>
      <c r="AP117" s="592"/>
      <c r="AQ117" s="592"/>
      <c r="AR117" s="592"/>
      <c r="AS117" s="592"/>
      <c r="AT117" s="592"/>
      <c r="AU117" s="592"/>
      <c r="AV117" s="592"/>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2"/>
      <c r="AL118" s="592"/>
      <c r="AM118" s="592"/>
      <c r="AN118" s="592"/>
      <c r="AO118" s="592"/>
      <c r="AP118" s="592"/>
      <c r="AQ118" s="592"/>
      <c r="AR118" s="592"/>
      <c r="AS118" s="592"/>
      <c r="AT118" s="592"/>
      <c r="AU118" s="592"/>
      <c r="AV118" s="592"/>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2"/>
      <c r="AL119" s="592"/>
      <c r="AM119" s="592"/>
      <c r="AN119" s="592"/>
      <c r="AO119" s="592"/>
      <c r="AP119" s="592"/>
      <c r="AQ119" s="592"/>
      <c r="AR119" s="592"/>
      <c r="AS119" s="592"/>
      <c r="AT119" s="592"/>
      <c r="AU119" s="592"/>
      <c r="AV119" s="592"/>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2"/>
      <c r="AL120" s="592"/>
      <c r="AM120" s="592"/>
      <c r="AN120" s="592"/>
      <c r="AO120" s="592"/>
      <c r="AP120" s="592"/>
      <c r="AQ120" s="592"/>
      <c r="AR120" s="592"/>
      <c r="AS120" s="592"/>
      <c r="AT120" s="592"/>
      <c r="AU120" s="592"/>
      <c r="AV120" s="592"/>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2"/>
      <c r="AL121" s="592"/>
      <c r="AM121" s="592"/>
      <c r="AN121" s="592"/>
      <c r="AO121" s="592"/>
      <c r="AP121" s="592"/>
      <c r="AQ121" s="592"/>
      <c r="AR121" s="592"/>
      <c r="AS121" s="592"/>
      <c r="AT121" s="592"/>
      <c r="AU121" s="592"/>
      <c r="AV121" s="592"/>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2"/>
      <c r="AL122" s="592"/>
      <c r="AM122" s="592"/>
      <c r="AN122" s="592"/>
      <c r="AO122" s="592"/>
      <c r="AP122" s="592"/>
      <c r="AQ122" s="592"/>
      <c r="AR122" s="592"/>
      <c r="AS122" s="592"/>
      <c r="AT122" s="592"/>
      <c r="AU122" s="592"/>
      <c r="AV122" s="592"/>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186</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XCE8MZYM/k3L4HszVaeR8u5D485TFNGwKli3QZ9/KXo8ChFailc1ej9spyz0p3U3l9YDfGLheBYpI6FG6dabXQ==" saltValue="e9/bU2uXpkGdM34ia0iGpQ=="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6C27B3A3-A1FB-4277-BC12-E2811FC033D6}"/>
    <dataValidation allowBlank="1" showErrorMessage="1" promptTitle="Optiion gestion pilotée du PERCO" sqref="AW105 AW115 AW101:AW103 AW107:AW108" xr:uid="{C7E4AB21-C125-46B5-926C-5C5B67E1A1F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D196FF03-184D-45D0-818D-750557C0F3E9}"/>
    <dataValidation allowBlank="1" showInputMessage="1" showErrorMessage="1" sqref="AW13:IA13 AK19 AN19:AW19 Z28:IA28 AU14" xr:uid="{0592D6A8-9161-4701-8FAA-FE8D3E9D9251}"/>
    <dataValidation allowBlank="1" showInputMessage="1" showErrorMessage="1" promptTitle="Numéro sécurité sociale" prompt="Données obligatoires" sqref="AA6 AA23" xr:uid="{16C82D82-D3B8-46D6-B7E0-E2DB00238C1F}"/>
    <dataValidation allowBlank="1" showInputMessage="1" showErrorMessage="1" prompt="Merci d'indiquer vos noms et prénoms en majuscules" sqref="Z10 Z7:Z8" xr:uid="{5DD45D18-E7FF-4390-8A5E-06CCB439D0C7}"/>
    <dataValidation errorStyle="information" allowBlank="1" showInputMessage="1" showErrorMessage="1" error="Données non valides" sqref="AH13:AV13" xr:uid="{DAEA791A-1DE9-4F81-804F-BE5CD7432E37}"/>
    <dataValidation type="textLength" allowBlank="1" showInputMessage="1" showErrorMessage="1" prompt="Compris en 13 et 15 caractères (la clé n'est pas obligatoire)_x000a_" sqref="M7:Y7" xr:uid="{BC81C957-1FB3-4174-8F10-7D38C5EE360D}">
      <formula1>13</formula1>
      <formula2>15</formula2>
    </dataValidation>
    <dataValidation type="list" allowBlank="1" showInputMessage="1" showErrorMessage="1" sqref="C116" xr:uid="{830502F4-C248-433A-98CC-85088CA3F7B6}">
      <formula1>$R$158:$R$159</formula1>
    </dataValidation>
    <dataValidation type="list" allowBlank="1" showInputMessage="1" showErrorMessage="1" sqref="M15:Y15" xr:uid="{988EFF64-6B9C-400E-99C3-0228EB75CFCA}">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C754C3C7-D5FC-4ABD-950D-CD20F50B9C09}">
      <formula1>$Q$151:$Q$152</formula1>
    </dataValidation>
  </dataValidations>
  <hyperlinks>
    <hyperlink ref="AP96:AW99" location="'Modalités de versement'!A1" display="Plus d'information &gt;" xr:uid="{7A2B2F41-56B8-4527-A097-DF61F89DBAC3}"/>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7431" r:id="rId4" name="Check Box 2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32" r:id="rId5" name="Check Box 2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2C4E8DF-9C16-415E-B72E-0AC99A0FC150}">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00B4456-A5D0-42E6-A2DC-397DEB25B4D6}">
          <x14:formula1>
            <xm:f>Données!$C$16:$C$19</xm:f>
          </x14:formula1>
          <xm:sqref>AN38</xm:sqref>
        </x14:dataValidation>
        <x14:dataValidation type="list" allowBlank="1" showInputMessage="1" showErrorMessage="1" xr:uid="{D203475D-7DC5-4CD1-A701-368805347D2A}">
          <x14:formula1>
            <xm:f>Données!$C$29:$C$31</xm:f>
          </x14:formula1>
          <xm:sqref>M17:Y17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G569"/>
  <sheetViews>
    <sheetView showZeros="0" zoomScaleNormal="100" workbookViewId="0">
      <selection activeCell="X86" sqref="X86:AC86"/>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177</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180</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174</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8">
        <f>SUM(R36:AB79)</f>
        <v>0</v>
      </c>
      <c r="M86" s="559"/>
      <c r="N86" s="559"/>
      <c r="O86" s="559"/>
      <c r="P86" s="559"/>
      <c r="Q86" s="560"/>
      <c r="R86" s="288"/>
      <c r="S86" s="288"/>
      <c r="T86" s="289"/>
      <c r="U86" s="591" t="s">
        <v>79</v>
      </c>
      <c r="V86" s="591"/>
      <c r="W86" s="288"/>
      <c r="X86" s="558">
        <f>IF(AND(AH24="Abondement unilatéral",M15="Salarié"),(SUM(AC36:AL79)+AN44)*0.903,(SUM(AC36:AL79)+AN44))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2"/>
      <c r="AL117" s="592"/>
      <c r="AM117" s="592"/>
      <c r="AN117" s="592"/>
      <c r="AO117" s="592"/>
      <c r="AP117" s="592"/>
      <c r="AQ117" s="592"/>
      <c r="AR117" s="592"/>
      <c r="AS117" s="592"/>
      <c r="AT117" s="592"/>
      <c r="AU117" s="592"/>
      <c r="AV117" s="592"/>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2"/>
      <c r="AL118" s="592"/>
      <c r="AM118" s="592"/>
      <c r="AN118" s="592"/>
      <c r="AO118" s="592"/>
      <c r="AP118" s="592"/>
      <c r="AQ118" s="592"/>
      <c r="AR118" s="592"/>
      <c r="AS118" s="592"/>
      <c r="AT118" s="592"/>
      <c r="AU118" s="592"/>
      <c r="AV118" s="592"/>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2"/>
      <c r="AL119" s="592"/>
      <c r="AM119" s="592"/>
      <c r="AN119" s="592"/>
      <c r="AO119" s="592"/>
      <c r="AP119" s="592"/>
      <c r="AQ119" s="592"/>
      <c r="AR119" s="592"/>
      <c r="AS119" s="592"/>
      <c r="AT119" s="592"/>
      <c r="AU119" s="592"/>
      <c r="AV119" s="592"/>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2"/>
      <c r="AL120" s="592"/>
      <c r="AM120" s="592"/>
      <c r="AN120" s="592"/>
      <c r="AO120" s="592"/>
      <c r="AP120" s="592"/>
      <c r="AQ120" s="592"/>
      <c r="AR120" s="592"/>
      <c r="AS120" s="592"/>
      <c r="AT120" s="592"/>
      <c r="AU120" s="592"/>
      <c r="AV120" s="592"/>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2"/>
      <c r="AL121" s="592"/>
      <c r="AM121" s="592"/>
      <c r="AN121" s="592"/>
      <c r="AO121" s="592"/>
      <c r="AP121" s="592"/>
      <c r="AQ121" s="592"/>
      <c r="AR121" s="592"/>
      <c r="AS121" s="592"/>
      <c r="AT121" s="592"/>
      <c r="AU121" s="592"/>
      <c r="AV121" s="592"/>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2"/>
      <c r="AL122" s="592"/>
      <c r="AM122" s="592"/>
      <c r="AN122" s="592"/>
      <c r="AO122" s="592"/>
      <c r="AP122" s="592"/>
      <c r="AQ122" s="592"/>
      <c r="AR122" s="592"/>
      <c r="AS122" s="592"/>
      <c r="AT122" s="592"/>
      <c r="AU122" s="592"/>
      <c r="AV122" s="592"/>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186</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lpmhTMOle5RyNAL5F1nCOTdtOXZRcCqKGEF5fcWl/E3o8ijdICitDXfodXa8AUgl1QPhOOTuU4UsB1uI2w38Q==" saltValue="R7RHLRx3/m/hvn2gh8opYQ==" spinCount="100000" sheet="1" objects="1" scenarios="1"/>
  <customSheetViews>
    <customSheetView guid="{8BBDF041-1EC5-4F43-8AC5-BFD5AE5CB39A}" zeroValues="0" hiddenRows="1" topLeftCell="A61">
      <selection activeCell="B90" sqref="B90:AW90"/>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AC04598E-3357-4FFB-886E-71AEA3382B21}"/>
    <dataValidation allowBlank="1" showErrorMessage="1" promptTitle="Optiion gestion pilotée du PERCO" sqref="AW105 AW115 AW101:AW103 AW107:AW108" xr:uid="{535E542A-A89B-4054-B1C9-8F92BD8BC8F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2A86F03F-E090-4E1C-B5E7-2BE6F0A07BFF}"/>
    <dataValidation allowBlank="1" showInputMessage="1" showErrorMessage="1" sqref="AW13:IA13 AK19 AN19:AW19 Z28:IA28 AU14" xr:uid="{7DD8D4B0-8480-4BC5-A0E8-183FEFB68831}"/>
    <dataValidation allowBlank="1" showInputMessage="1" showErrorMessage="1" promptTitle="Numéro sécurité sociale" prompt="Données obligatoires" sqref="AA6 AA23" xr:uid="{5AB58AAE-1F3D-405C-818F-8C28D697E3F5}"/>
    <dataValidation allowBlank="1" showInputMessage="1" showErrorMessage="1" prompt="Merci d'indiquer vos noms et prénoms en majuscules" sqref="Z10 Z7:Z8" xr:uid="{CC5954C9-A03D-4AB4-8B02-3831C039EA8D}"/>
    <dataValidation errorStyle="information" allowBlank="1" showInputMessage="1" showErrorMessage="1" error="Données non valides" sqref="AH13:AV13" xr:uid="{9730D59F-2177-41EE-AE1A-99C9FF2BA7B2}"/>
    <dataValidation type="textLength" allowBlank="1" showInputMessage="1" showErrorMessage="1" prompt="Compris en 13 et 15 caractères (la clé n'est pas obligatoire)_x000a_" sqref="M7:Y7" xr:uid="{4AF39073-2FD6-46AE-B74F-D9C4573A2587}">
      <formula1>13</formula1>
      <formula2>15</formula2>
    </dataValidation>
    <dataValidation type="list" allowBlank="1" showInputMessage="1" showErrorMessage="1" sqref="C116" xr:uid="{E1611CCC-1C5A-4ED9-881C-FD18AEF8F696}">
      <formula1>$R$158:$R$159</formula1>
    </dataValidation>
    <dataValidation type="list" allowBlank="1" showInputMessage="1" showErrorMessage="1" sqref="M15:Y15" xr:uid="{A8D9B4CC-6E8F-4DF0-B578-02A7D6D96FEB}">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81FA1972-A534-4395-9EAA-E9C1E5FB76A8}">
      <formula1>$Q$151:$Q$152</formula1>
    </dataValidation>
  </dataValidations>
  <hyperlinks>
    <hyperlink ref="AP96:AW99" location="'Modalités de versement'!A1" display="Plus d'information &gt;" xr:uid="{184ED45E-D3E1-40FC-8D10-83B618924BB2}"/>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52" r:id="rId5"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6C8392A-E960-42DC-B0C8-005F518F68A0}">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19BCA18-F65E-47D8-9F9F-8D18C768E4D2}">
          <x14:formula1>
            <xm:f>Données!$C$16:$C$19</xm:f>
          </x14:formula1>
          <xm:sqref>AN38</xm:sqref>
        </x14:dataValidation>
        <x14:dataValidation type="list" allowBlank="1" showInputMessage="1" showErrorMessage="1" xr:uid="{8F5D6EAE-5A12-4143-8594-1B7B51F29E7B}">
          <x14:formula1>
            <xm:f>Données!$C$29:$C$31</xm:f>
          </x14:formula1>
          <xm:sqref>M17:Y17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A2C038"/>
    <pageSetUpPr fitToPage="1"/>
  </sheetPr>
  <dimension ref="A1:Z70"/>
  <sheetViews>
    <sheetView showZeros="0" topLeftCell="A16" zoomScaleNormal="100" workbookViewId="0">
      <selection activeCell="A5" sqref="A5"/>
    </sheetView>
  </sheetViews>
  <sheetFormatPr baseColWidth="10" defaultColWidth="11.42578125" defaultRowHeight="15" x14ac:dyDescent="0.25"/>
  <cols>
    <col min="1" max="1" width="1.42578125" style="1" customWidth="1"/>
    <col min="2" max="2" width="6.42578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5703125" style="1" customWidth="1"/>
    <col min="11" max="11" width="19.42578125" style="1" customWidth="1"/>
    <col min="12" max="12" width="13.42578125" style="1" customWidth="1"/>
    <col min="13" max="13" width="21" style="32" customWidth="1"/>
    <col min="14" max="15" width="21" style="1" customWidth="1"/>
    <col min="16" max="16" width="24.85546875" style="1" bestFit="1" customWidth="1"/>
    <col min="17" max="17" width="1.28515625" style="1" bestFit="1" customWidth="1"/>
    <col min="18" max="18" width="12.42578125" style="1" hidden="1" customWidth="1"/>
    <col min="19" max="19" width="2" style="1" bestFit="1" customWidth="1"/>
    <col min="20" max="21" width="9.42578125" style="1" hidden="1" customWidth="1"/>
    <col min="22" max="22" width="11.85546875" style="1" hidden="1" customWidth="1"/>
    <col min="23" max="23" width="10.85546875" style="1" hidden="1" customWidth="1"/>
    <col min="24" max="24" width="11.42578125" style="1" hidden="1" customWidth="1"/>
    <col min="25" max="25" width="9.7109375" style="1" customWidth="1"/>
    <col min="26" max="26" width="21.140625" style="1" customWidth="1"/>
    <col min="27" max="16384" width="11.42578125" style="1"/>
  </cols>
  <sheetData>
    <row r="1" spans="1:18" ht="12.75" customHeight="1" x14ac:dyDescent="0.25">
      <c r="A1" s="618" t="s">
        <v>201</v>
      </c>
      <c r="B1" s="618"/>
      <c r="C1" s="618"/>
      <c r="D1" s="618"/>
      <c r="E1" s="618"/>
      <c r="F1" s="618"/>
      <c r="G1" s="618"/>
      <c r="H1" s="618"/>
      <c r="I1" s="618"/>
      <c r="J1" s="618"/>
      <c r="K1" s="618"/>
      <c r="L1" s="618"/>
      <c r="M1" s="618"/>
      <c r="N1" s="618"/>
      <c r="O1" s="618"/>
      <c r="P1" s="618"/>
      <c r="Q1" s="64"/>
    </row>
    <row r="2" spans="1:18" ht="12.75" customHeight="1" x14ac:dyDescent="0.25">
      <c r="A2" s="618"/>
      <c r="B2" s="618"/>
      <c r="C2" s="618"/>
      <c r="D2" s="618"/>
      <c r="E2" s="618"/>
      <c r="F2" s="618"/>
      <c r="G2" s="618"/>
      <c r="H2" s="618"/>
      <c r="I2" s="618"/>
      <c r="J2" s="618"/>
      <c r="K2" s="618"/>
      <c r="L2" s="618"/>
      <c r="M2" s="618"/>
      <c r="N2" s="618"/>
      <c r="O2" s="618"/>
      <c r="P2" s="618"/>
      <c r="Q2" s="64"/>
    </row>
    <row r="3" spans="1:18" ht="12.75" customHeight="1" x14ac:dyDescent="0.25">
      <c r="A3" s="618"/>
      <c r="B3" s="618"/>
      <c r="C3" s="618"/>
      <c r="D3" s="618"/>
      <c r="E3" s="618"/>
      <c r="F3" s="618"/>
      <c r="G3" s="618"/>
      <c r="H3" s="618"/>
      <c r="I3" s="618"/>
      <c r="J3" s="618"/>
      <c r="K3" s="618"/>
      <c r="L3" s="618"/>
      <c r="M3" s="618"/>
      <c r="N3" s="618"/>
      <c r="O3" s="618"/>
      <c r="P3" s="618"/>
      <c r="Q3" s="64"/>
    </row>
    <row r="4" spans="1:18" ht="18" customHeight="1" x14ac:dyDescent="0.25">
      <c r="A4" s="618"/>
      <c r="B4" s="618"/>
      <c r="C4" s="618"/>
      <c r="D4" s="618"/>
      <c r="E4" s="618"/>
      <c r="F4" s="618"/>
      <c r="G4" s="618"/>
      <c r="H4" s="618"/>
      <c r="I4" s="618"/>
      <c r="J4" s="618"/>
      <c r="K4" s="618"/>
      <c r="L4" s="618"/>
      <c r="M4" s="618"/>
      <c r="N4" s="618"/>
      <c r="O4" s="618"/>
      <c r="P4" s="618"/>
      <c r="Q4" s="64"/>
    </row>
    <row r="5" spans="1:18" ht="18.75" x14ac:dyDescent="0.25">
      <c r="B5" s="619" t="s">
        <v>9</v>
      </c>
      <c r="C5" s="619"/>
      <c r="D5" s="619"/>
      <c r="E5" s="619"/>
      <c r="F5" s="619"/>
      <c r="G5" s="619"/>
      <c r="H5" s="619"/>
      <c r="I5" s="619"/>
      <c r="J5" s="619"/>
      <c r="K5" s="619"/>
      <c r="L5" s="619"/>
      <c r="M5" s="619"/>
      <c r="N5" s="619"/>
      <c r="O5" s="619"/>
      <c r="P5" s="619"/>
      <c r="Q5" s="64"/>
    </row>
    <row r="6" spans="1:18" ht="9" customHeight="1" x14ac:dyDescent="0.25">
      <c r="B6" s="3"/>
      <c r="C6" s="3"/>
      <c r="D6" s="3"/>
      <c r="E6" s="3"/>
      <c r="F6" s="3"/>
      <c r="G6" s="3"/>
      <c r="H6" s="3"/>
      <c r="I6" s="3"/>
      <c r="J6" s="3"/>
      <c r="K6" s="3"/>
      <c r="L6" s="3"/>
      <c r="M6" s="3"/>
      <c r="N6" s="3"/>
      <c r="O6" s="3"/>
      <c r="P6" s="3"/>
      <c r="Q6" s="3"/>
    </row>
    <row r="7" spans="1:18" ht="18" x14ac:dyDescent="0.25">
      <c r="B7" s="620"/>
      <c r="C7" s="620"/>
      <c r="D7" s="620"/>
      <c r="E7" s="620"/>
      <c r="F7" s="620"/>
      <c r="G7" s="620"/>
      <c r="H7" s="620"/>
      <c r="I7" s="620"/>
      <c r="J7" s="620"/>
      <c r="K7" s="620"/>
      <c r="L7" s="620"/>
      <c r="M7" s="620"/>
      <c r="N7" s="620"/>
      <c r="O7" s="620"/>
      <c r="P7" s="620"/>
      <c r="Q7" s="65"/>
    </row>
    <row r="8" spans="1:18" ht="18.75" customHeight="1" x14ac:dyDescent="0.25">
      <c r="B8" s="5" t="s">
        <v>1</v>
      </c>
      <c r="C8" s="6"/>
      <c r="D8" s="6"/>
      <c r="E8" s="88">
        <f>'Informations Entreprise'!$L$9</f>
        <v>0</v>
      </c>
      <c r="F8" s="7"/>
      <c r="G8" s="7"/>
      <c r="H8" s="7"/>
      <c r="I8" s="8"/>
      <c r="J8" s="9"/>
      <c r="K8" s="9"/>
      <c r="L8" s="9"/>
      <c r="M8" s="9"/>
      <c r="N8" s="9"/>
      <c r="R8" s="34"/>
    </row>
    <row r="9" spans="1:18" ht="9.75" customHeight="1" x14ac:dyDescent="0.25">
      <c r="B9" s="5"/>
      <c r="C9" s="6"/>
      <c r="D9" s="6"/>
      <c r="E9" s="7"/>
      <c r="F9" s="7"/>
      <c r="G9" s="7"/>
      <c r="H9" s="7"/>
      <c r="I9" s="8"/>
      <c r="J9" s="9"/>
      <c r="K9" s="9"/>
      <c r="L9" s="9"/>
      <c r="M9" s="9"/>
      <c r="N9" s="9"/>
      <c r="R9" s="34"/>
    </row>
    <row r="10" spans="1:18" ht="18.75" customHeight="1" x14ac:dyDescent="0.25">
      <c r="B10" s="5" t="s">
        <v>10</v>
      </c>
      <c r="C10" s="6"/>
      <c r="D10" s="6"/>
      <c r="E10" s="621">
        <f>'Informations Entreprise'!$L$11</f>
        <v>0</v>
      </c>
      <c r="F10" s="622"/>
      <c r="G10" s="622"/>
      <c r="H10" s="622"/>
      <c r="I10" s="622"/>
      <c r="J10" s="622"/>
      <c r="K10" s="622"/>
      <c r="L10" s="622"/>
      <c r="M10" s="622"/>
      <c r="N10" s="622"/>
      <c r="O10" s="622"/>
      <c r="P10" s="623"/>
      <c r="R10" s="34"/>
    </row>
    <row r="11" spans="1:18" ht="8.25" customHeight="1" x14ac:dyDescent="0.25">
      <c r="B11" s="5"/>
      <c r="E11" s="10"/>
      <c r="F11" s="10"/>
      <c r="G11" s="10"/>
      <c r="H11" s="10"/>
      <c r="I11" s="10"/>
      <c r="J11" s="10"/>
      <c r="K11" s="10"/>
      <c r="L11" s="10"/>
      <c r="N11" s="10"/>
      <c r="O11" s="10"/>
      <c r="R11" s="34"/>
    </row>
    <row r="12" spans="1:18" ht="16.5" customHeight="1" x14ac:dyDescent="0.25">
      <c r="R12" s="78"/>
    </row>
    <row r="13" spans="1:18" s="71" customFormat="1" ht="16.5" customHeight="1" x14ac:dyDescent="0.25">
      <c r="B13" s="80" t="s">
        <v>31</v>
      </c>
      <c r="C13" s="73"/>
      <c r="D13" s="73"/>
      <c r="E13" s="73"/>
      <c r="F13" s="73"/>
      <c r="G13" s="73"/>
      <c r="H13" s="73"/>
      <c r="I13" s="73"/>
      <c r="J13" s="73"/>
      <c r="K13" s="73"/>
      <c r="L13" s="73"/>
      <c r="M13" s="209"/>
      <c r="N13" s="73"/>
      <c r="O13" s="73"/>
      <c r="P13" s="74"/>
      <c r="R13" s="2"/>
    </row>
    <row r="14" spans="1:18" s="71" customFormat="1" ht="10.5" customHeight="1" x14ac:dyDescent="0.25">
      <c r="B14" s="75"/>
      <c r="M14" s="210"/>
      <c r="P14" s="76"/>
      <c r="R14" s="2"/>
    </row>
    <row r="15" spans="1:18" s="71" customFormat="1" ht="16.5" customHeight="1" x14ac:dyDescent="0.25">
      <c r="B15" s="92" t="s">
        <v>81</v>
      </c>
      <c r="D15" s="72" t="s">
        <v>29</v>
      </c>
      <c r="E15" s="103">
        <f>'Informations Entreprise'!Q22</f>
        <v>0</v>
      </c>
      <c r="F15" s="624" t="s">
        <v>51</v>
      </c>
      <c r="G15" s="625"/>
      <c r="H15" s="626">
        <f>IF(ISBLANK('Informations Entreprise'!AC22),3768,'Informations Entreprise'!$AC$22)</f>
        <v>3768</v>
      </c>
      <c r="I15" s="627"/>
      <c r="J15" s="625" t="s">
        <v>50</v>
      </c>
      <c r="K15" s="625"/>
      <c r="L15" s="104">
        <f>IF(ISBLANK('Informations Entreprise'!AI30),H15*0.903,H15)</f>
        <v>3402.5039999999999</v>
      </c>
      <c r="P15" s="76"/>
      <c r="R15" s="2"/>
    </row>
    <row r="16" spans="1:18" s="71" customFormat="1" ht="16.5" customHeight="1" x14ac:dyDescent="0.25">
      <c r="B16" s="75"/>
      <c r="M16" s="210"/>
      <c r="P16" s="76"/>
      <c r="R16" s="2"/>
    </row>
    <row r="17" spans="2:26" s="71" customFormat="1" ht="16.5" customHeight="1" x14ac:dyDescent="0.25">
      <c r="B17" s="92" t="s">
        <v>82</v>
      </c>
      <c r="D17" s="72" t="s">
        <v>29</v>
      </c>
      <c r="E17" s="103">
        <f>'Informations Entreprise'!$Q$26</f>
        <v>0</v>
      </c>
      <c r="F17" s="624" t="s">
        <v>51</v>
      </c>
      <c r="G17" s="625"/>
      <c r="H17" s="626">
        <f>IF(ISBLANK('Informations Entreprise'!AC26),7536,'Informations Entreprise'!$AC$26)</f>
        <v>7536</v>
      </c>
      <c r="I17" s="627"/>
      <c r="J17" s="625" t="s">
        <v>50</v>
      </c>
      <c r="K17" s="625"/>
      <c r="L17" s="104">
        <f>IF(ISBLANK('Informations Entreprise'!AI30),H17*0.903,H17)</f>
        <v>6805.0079999999998</v>
      </c>
      <c r="M17" s="210"/>
      <c r="P17" s="76"/>
      <c r="R17" s="2"/>
    </row>
    <row r="18" spans="2:26" ht="6" customHeight="1" x14ac:dyDescent="0.25">
      <c r="B18" s="77"/>
      <c r="C18" s="50"/>
      <c r="D18" s="50"/>
      <c r="E18" s="50"/>
      <c r="F18" s="50"/>
      <c r="G18" s="50"/>
      <c r="H18" s="50"/>
      <c r="I18" s="50"/>
      <c r="J18" s="50"/>
      <c r="K18" s="50"/>
      <c r="L18" s="50"/>
      <c r="M18" s="211"/>
      <c r="N18" s="50"/>
      <c r="O18" s="50"/>
      <c r="P18" s="51"/>
      <c r="R18" s="78"/>
    </row>
    <row r="19" spans="2:26" ht="6" customHeight="1" x14ac:dyDescent="0.25">
      <c r="R19" s="78"/>
    </row>
    <row r="20" spans="2:26" ht="24" customHeight="1" x14ac:dyDescent="0.4">
      <c r="B20" s="11" t="s">
        <v>11</v>
      </c>
      <c r="C20" s="12"/>
      <c r="D20" s="12"/>
      <c r="E20" s="12"/>
      <c r="F20" s="13"/>
      <c r="G20" s="13"/>
      <c r="H20" s="13"/>
      <c r="N20" s="89"/>
      <c r="U20" s="208"/>
    </row>
    <row r="21" spans="2:26" ht="16.5" customHeight="1" x14ac:dyDescent="0.25"/>
    <row r="22" spans="2:26" ht="57.75" customHeight="1" x14ac:dyDescent="0.25">
      <c r="B22" s="616" t="s">
        <v>161</v>
      </c>
      <c r="C22" s="616"/>
      <c r="D22" s="616"/>
      <c r="E22" s="616"/>
      <c r="F22" s="617" t="s">
        <v>54</v>
      </c>
      <c r="G22" s="617"/>
      <c r="H22" s="617"/>
      <c r="I22" s="617"/>
      <c r="J22" s="617" t="s">
        <v>55</v>
      </c>
      <c r="K22" s="617"/>
      <c r="L22" s="375" t="s">
        <v>37</v>
      </c>
      <c r="M22" s="376" t="str">
        <f>IF('Informations Entreprise'!AM37="Abondement unilatéral", "Montant de l'abondement unilatéral sur le PERCOL"," Montant de l’épargnant")</f>
        <v xml:space="preserve"> Montant de l’épargnant</v>
      </c>
      <c r="N22" s="377" t="s">
        <v>96</v>
      </c>
      <c r="O22" s="377" t="s">
        <v>97</v>
      </c>
      <c r="P22" s="377" t="s">
        <v>162</v>
      </c>
      <c r="R22" s="5"/>
      <c r="T22" s="219" t="s">
        <v>105</v>
      </c>
      <c r="U22" s="219" t="s">
        <v>104</v>
      </c>
      <c r="V22" s="219" t="s">
        <v>106</v>
      </c>
      <c r="W22" s="219" t="s">
        <v>107</v>
      </c>
    </row>
    <row r="23" spans="2:26" ht="46.5" customHeight="1" x14ac:dyDescent="0.25">
      <c r="B23" s="593">
        <f>'Bulletin 1'!$M$7</f>
        <v>0</v>
      </c>
      <c r="C23" s="593"/>
      <c r="D23" s="593"/>
      <c r="E23" s="593"/>
      <c r="F23" s="593">
        <f>'Bulletin 1'!$T$5</f>
        <v>0</v>
      </c>
      <c r="G23" s="593"/>
      <c r="H23" s="593"/>
      <c r="I23" s="593"/>
      <c r="J23" s="593">
        <f>'Bulletin 1'!$AH$5</f>
        <v>0</v>
      </c>
      <c r="K23" s="593"/>
      <c r="L23" s="102" t="str">
        <f>IF('Bulletin 1'!$M$15="Salarié","TS",IF('Bulletin 1'!$M$15="Non salarié","TNS",IF('Bulletin 1'!$M$15="","")))</f>
        <v/>
      </c>
      <c r="M23" s="212">
        <f>'Bulletin 1'!$AK$86</f>
        <v>0</v>
      </c>
      <c r="N23" s="378" t="str">
        <f>IF(L23="","",IF(case_CSG="",IF(L23="TS",MIN(T23*(1-CSGCRDS),'Bulletin 1'!$L$86*($E$15*(1-CSGCRDS))),IF(L23="TNS",MIN(T23,'Bulletin 1'!$L$86*E$15))),IF(L23="TS",MIN(T23,'Bulletin 1'!$L$86*($E$15)),IF(L23="TNS",MIN(T23,'Bulletin 1'!$L$86*E$15)))))</f>
        <v/>
      </c>
      <c r="O23" s="378" t="str">
        <f>IF(L23="","",IF(case_CSG="",IF(L23="TS",MIN(V23*(1-CSGCRDS),'Bulletin 1'!$X$86*($E$17*(1-CSGCRDS))),IF(L23="TNS",MIN(V23,'Bulletin 1'!$X$86*E$17))),IF(L23="TS",MIN(V23,'Bulletin 1'!$X$86*($E$17)),IF(L23="TNS",MIN(V23,'Bulletin 1'!$X$86*E$17)))))</f>
        <v/>
      </c>
      <c r="P23" s="379">
        <f>IFERROR(SUM(M23:O23),0)</f>
        <v>0</v>
      </c>
      <c r="Q23" s="90" t="str">
        <f t="shared" ref="Q23:Q32" si="0">IF(AND(M23&gt;0,S23=0),"Sélectionnez le statut"," ")</f>
        <v xml:space="preserve"> </v>
      </c>
      <c r="R23" s="81" t="str">
        <f>IF(ISERROR(8%*#REF!),"",8%*#REF!)</f>
        <v/>
      </c>
      <c r="S23" s="91">
        <f>COUNTA('Informations Entreprise'!#REF!)</f>
        <v>1</v>
      </c>
      <c r="T23" s="106">
        <f>IF(ISBLANK('Informations Entreprise'!$AC$22),U23,'Informations Entreprise'!$AC$22)</f>
        <v>3768</v>
      </c>
      <c r="U23" s="106">
        <v>3768</v>
      </c>
      <c r="V23" s="107">
        <f>IF(ISBLANK('Informations Entreprise'!$AC$26),W23,'Informations Entreprise'!$AC$26)</f>
        <v>7536</v>
      </c>
      <c r="W23" s="107">
        <v>7536</v>
      </c>
      <c r="Z23" s="236" t="str">
        <f>IF(AND(ISBLANK('Bulletin 1'!$M$17),'Informations Entreprise'!$AM$37="Prime de partage de la valeur"),"L'information Salaire est à renseigner dans le bulletin 1","")</f>
        <v/>
      </c>
    </row>
    <row r="24" spans="2:26" ht="46.5" customHeight="1" x14ac:dyDescent="0.25">
      <c r="B24" s="593">
        <f>'Bulletin 2'!$M$7</f>
        <v>0</v>
      </c>
      <c r="C24" s="593"/>
      <c r="D24" s="593"/>
      <c r="E24" s="593"/>
      <c r="F24" s="593">
        <f>'Bulletin 2'!$T$5</f>
        <v>0</v>
      </c>
      <c r="G24" s="593"/>
      <c r="H24" s="593"/>
      <c r="I24" s="593"/>
      <c r="J24" s="593">
        <f>'Bulletin 2'!$AH$5</f>
        <v>0</v>
      </c>
      <c r="K24" s="593"/>
      <c r="L24" s="102" t="str">
        <f>IF($L$23="","",IF('Bulletin 2'!$M$15="Salarié","TS",IF('Bulletin 2'!$M$15="Non salarié","TNS",IF('Bulletin 2'!$M$15="",""))))</f>
        <v/>
      </c>
      <c r="M24" s="212">
        <f>'Bulletin 2'!$AK$86</f>
        <v>0</v>
      </c>
      <c r="N24" s="378" t="str">
        <f>IF(L24="","",IF(case_CSG="",IF(L24="TS",MIN(T24*(1-CSGCRDS),'Bulletin 2'!$L$86*($E$15*(1-CSGCRDS))),IF(L24="TNS",MIN(T24,'Bulletin 2'!$L$86*E$15))),IF(L24="TS",MIN(T24,'Bulletin 2'!$L$86*($E$15)),IF(L24="TNS",MIN(T24,'Bulletin 2'!$L$84*E$15)))))</f>
        <v/>
      </c>
      <c r="O24" s="378" t="str">
        <f>IF(L24="","",IF(case_CSG="",IF(L24="TS",MIN(V24*(1-CSGCRDS),'Bulletin 2'!$X$86*($E$17*(1-CSGCRDS))),IF(L24="TNS",MIN(V24,'Bulletin 2'!$X$86*E$17))),IF(L24="TS",MIN(V24,'Bulletin 2'!$X$86*($E$17)),IF(L24="TNS",MIN(V24,'Bulletin 2'!$X$86*E$17)))))</f>
        <v/>
      </c>
      <c r="P24" s="379">
        <f>IF($L$23="",0,IFERROR(SUM(M24:O24),0))</f>
        <v>0</v>
      </c>
      <c r="Q24" s="90" t="str">
        <f t="shared" si="0"/>
        <v xml:space="preserve"> </v>
      </c>
      <c r="R24" s="81" t="str">
        <f>IF(ISERROR(8%*#REF!),"",8%*#REF!)</f>
        <v/>
      </c>
      <c r="S24" s="91">
        <f>COUNTA('Informations Entreprise'!#REF!)</f>
        <v>1</v>
      </c>
      <c r="T24" s="106">
        <f>IF(ISBLANK('Informations Entreprise'!$AC$22),U24,'Informations Entreprise'!$AC$22)</f>
        <v>3768</v>
      </c>
      <c r="U24" s="106">
        <v>3768</v>
      </c>
      <c r="V24" s="107">
        <f>IF(ISBLANK('Informations Entreprise'!$AC$26),W24,'Informations Entreprise'!$AC$26)</f>
        <v>7536</v>
      </c>
      <c r="W24" s="107">
        <v>7536</v>
      </c>
      <c r="Z24" s="236" t="str">
        <f>IF(AND(ISBLANK('Bulletin 2'!$M$17),'Informations Entreprise'!$AM$37="Prime de partage de la valeur"),"L'information Salaire est à renseigner dans le bulletin 2","")</f>
        <v/>
      </c>
    </row>
    <row r="25" spans="2:26" ht="46.5" customHeight="1" x14ac:dyDescent="0.25">
      <c r="B25" s="593">
        <f>'Bulletin 3'!$M$7</f>
        <v>0</v>
      </c>
      <c r="C25" s="593"/>
      <c r="D25" s="593"/>
      <c r="E25" s="593"/>
      <c r="F25" s="593">
        <f>'Bulletin 3'!$T$5</f>
        <v>0</v>
      </c>
      <c r="G25" s="593"/>
      <c r="H25" s="593"/>
      <c r="I25" s="593"/>
      <c r="J25" s="593">
        <f>'Bulletin 3'!$AH$5</f>
        <v>0</v>
      </c>
      <c r="K25" s="593"/>
      <c r="L25" s="102" t="str">
        <f>IF($L$24="","",IF('Bulletin 3'!$M$15="Salarié","TS",IF('Bulletin 3'!$M$15="Non salarié","TNS",IF('Bulletin 3'!$M$15="",""))))</f>
        <v/>
      </c>
      <c r="M25" s="212">
        <f>'Bulletin 3'!$AK$86</f>
        <v>0</v>
      </c>
      <c r="N25" s="378" t="str">
        <f>IF(L25="","",IF(case_CSG="",IF(L25="TS",MIN(T25*(1-CSGCRDS),'Bulletin 3'!$L$86*($E$15*(1-CSGCRDS))),IF(L25="TNS",MIN(T25,'Bulletin 3'!$L$86*E$15))),IF(L25="TS",MIN(T25,'Bulletin 3'!$L$86*($E$15)),IF(L25="TNS",MIN(T25,'Bulletin 3'!$L$84*E$15)))))</f>
        <v/>
      </c>
      <c r="O25" s="378" t="str">
        <f>IF(L25="","",IF(case_CSG="",IF(L25="TS",MIN(V25*(1-CSGCRDS),'Bulletin 3'!$X$86*($E$17*(1-CSGCRDS))),IF(L25="TNS",MIN(V25,'Bulletin 3'!$X$86*E$17))),IF(L25="TS",MIN(V25,'Bulletin 3'!$X$86*($E$17)),IF(L25="TNS",MIN(V25,'Bulletin 3'!$X$86*E$17)))))</f>
        <v/>
      </c>
      <c r="P25" s="379">
        <f t="shared" ref="P25:P32" si="1">IF($L$23="",0,IFERROR(SUM(M25:O25),0))</f>
        <v>0</v>
      </c>
      <c r="Q25" s="90" t="str">
        <f t="shared" si="0"/>
        <v xml:space="preserve"> </v>
      </c>
      <c r="R25" s="81" t="str">
        <f>IF(ISERROR(8%*#REF!),"",8%*#REF!)</f>
        <v/>
      </c>
      <c r="S25" s="91">
        <f>COUNTA('Informations Entreprise'!#REF!)</f>
        <v>1</v>
      </c>
      <c r="T25" s="106">
        <f>IF(ISBLANK('Informations Entreprise'!$AC$22),U25,'Informations Entreprise'!$AC$22)</f>
        <v>3768</v>
      </c>
      <c r="U25" s="106">
        <v>3768</v>
      </c>
      <c r="V25" s="107">
        <f>IF(ISBLANK('Informations Entreprise'!$AC$26),W25,'Informations Entreprise'!$AC$26)</f>
        <v>7536</v>
      </c>
      <c r="W25" s="107">
        <v>7536</v>
      </c>
      <c r="Z25" s="236" t="str">
        <f>IF(AND(ISBLANK('Bulletin 3'!$M$17),'Informations Entreprise'!$AM$37="Prime de partage de la valeur"),"L'information Salaire est à renseigner dans le bulletin 3","")</f>
        <v/>
      </c>
    </row>
    <row r="26" spans="2:26" ht="46.5" customHeight="1" x14ac:dyDescent="0.25">
      <c r="B26" s="593">
        <f>'Bulletin 4'!$M$7</f>
        <v>0</v>
      </c>
      <c r="C26" s="593"/>
      <c r="D26" s="593"/>
      <c r="E26" s="593"/>
      <c r="F26" s="593">
        <f>'Bulletin 4'!$T$5</f>
        <v>0</v>
      </c>
      <c r="G26" s="593"/>
      <c r="H26" s="593"/>
      <c r="I26" s="593"/>
      <c r="J26" s="593">
        <f>'Bulletin 4'!$AH$5</f>
        <v>0</v>
      </c>
      <c r="K26" s="593"/>
      <c r="L26" s="102" t="str">
        <f>IF($L$25="","",IF('Bulletin 4'!$M$15="Salarié","TS",IF('Bulletin 4'!$M$15="Non salarié","TNS",IF('Bulletin 4'!$M$15="",""))))</f>
        <v/>
      </c>
      <c r="M26" s="212">
        <f>'Bulletin 4'!$AK$86</f>
        <v>0</v>
      </c>
      <c r="N26" s="378" t="str">
        <f>IF(L26="","",IF(case_CSG="",IF(L26="TS",MIN(T26*(1-CSGCRDS),'Bulletin 4'!$L$86*($E$15*(1-CSGCRDS))),IF(L26="TNS",MIN(T26,'Bulletin 4'!$L$86*E$15))),IF(L26="TS",MIN(T26,'Bulletin 4'!$L$86*($E$15)),IF(L26="TNS",MIN(T26,'Bulletin 4'!$L$84*E$15)))))</f>
        <v/>
      </c>
      <c r="O26" s="378" t="str">
        <f>IF(L26="","",IF(case_CSG="",IF(L26="TS",MIN(V26*(1-CSGCRDS),'Bulletin 4'!$X$86*($E$17*(1-CSGCRDS))),IF(L26="TNS",MIN(V26,'Bulletin 4'!$X$86*E$17))),IF(L26="TS",MIN(V26,'Bulletin 4'!$X$86*($E$17)),IF(L26="TNS",MIN(V26,'Bulletin 4'!$X$86*E$17)))))</f>
        <v/>
      </c>
      <c r="P26" s="379">
        <f t="shared" si="1"/>
        <v>0</v>
      </c>
      <c r="Q26" s="90" t="str">
        <f t="shared" si="0"/>
        <v xml:space="preserve"> </v>
      </c>
      <c r="R26" s="81" t="str">
        <f>IF(ISERROR(8%*#REF!),"",8%*#REF!)</f>
        <v/>
      </c>
      <c r="S26" s="91">
        <f>COUNTA('Informations Entreprise'!#REF!)</f>
        <v>1</v>
      </c>
      <c r="T26" s="106">
        <f>IF(ISBLANK('Informations Entreprise'!$AC$22),U26,'Informations Entreprise'!$AC$22)</f>
        <v>3768</v>
      </c>
      <c r="U26" s="106">
        <v>3768</v>
      </c>
      <c r="V26" s="107">
        <f>IF(ISBLANK('Informations Entreprise'!$AC$26),W26,'Informations Entreprise'!$AC$26)</f>
        <v>7536</v>
      </c>
      <c r="W26" s="107">
        <v>7536</v>
      </c>
      <c r="Z26" s="236" t="str">
        <f>IF(AND(ISBLANK('Bulletin 4'!$M$17),'Informations Entreprise'!$AM$37="Prime de partage de la valeur"),"L'information Salaire est à renseigner dans le bulletin 4","")</f>
        <v/>
      </c>
    </row>
    <row r="27" spans="2:26" ht="46.5" customHeight="1" x14ac:dyDescent="0.25">
      <c r="B27" s="593">
        <f>'Bulletin 5'!$M$7</f>
        <v>0</v>
      </c>
      <c r="C27" s="593"/>
      <c r="D27" s="593"/>
      <c r="E27" s="593"/>
      <c r="F27" s="593">
        <f>'Bulletin 5'!$T$5</f>
        <v>0</v>
      </c>
      <c r="G27" s="593"/>
      <c r="H27" s="593"/>
      <c r="I27" s="593"/>
      <c r="J27" s="593">
        <f>'Bulletin 5'!$AH$5</f>
        <v>0</v>
      </c>
      <c r="K27" s="593"/>
      <c r="L27" s="102" t="str">
        <f>IF($L$26="","",IF('Bulletin 5'!$M$15="Salarié","TS",IF('Bulletin 5'!$M$15="Non salarié","TNS",IF('Bulletin 5'!$M$15="",""))))</f>
        <v/>
      </c>
      <c r="M27" s="212">
        <f>'Bulletin 5'!$AK$86</f>
        <v>0</v>
      </c>
      <c r="N27" s="378" t="str">
        <f>IF(L27="","",IF(case_CSG="",IF(L27="TS",MIN(T27*(1-CSGCRDS),'Bulletin 5'!$L$86*($E$15*(1-CSGCRDS))),IF(L27="TNS",MIN(T27,'Bulletin 5'!$L$86*E$15))),IF(L27="TS",MIN(T27,'Bulletin 5'!$L$86*($E$15)),IF(L27="TNS",MIN(T27,[2]Bulletin52!$L$70*E$15)))))</f>
        <v/>
      </c>
      <c r="O27" s="378" t="str">
        <f>IF(L27="","",IF(case_CSG="",IF(L27="TS",MIN(V27*(1-CSGCRDS),'Bulletin 5'!$X$86*($E$17*(1-CSGCRDS))),IF(L27="TNS",MIN(V27,'Bulletin 5'!$X$86*E$17))),IF(L27="TS",MIN(V27,'Bulletin 5'!$X$86*($E$17)),IF(L27="TNS",MIN(V27,'Bulletin 5'!$X$86*E$17)))))</f>
        <v/>
      </c>
      <c r="P27" s="379">
        <f t="shared" si="1"/>
        <v>0</v>
      </c>
      <c r="Q27" s="90" t="str">
        <f t="shared" si="0"/>
        <v xml:space="preserve"> </v>
      </c>
      <c r="R27" s="81" t="str">
        <f>IF(ISERROR(8%*#REF!),"",8%*#REF!)</f>
        <v/>
      </c>
      <c r="S27" s="91">
        <f>COUNTA('Informations Entreprise'!#REF!)</f>
        <v>1</v>
      </c>
      <c r="T27" s="106">
        <f>IF(ISBLANK('Informations Entreprise'!$AC$22),U27,'Informations Entreprise'!$AC$22)</f>
        <v>3768</v>
      </c>
      <c r="U27" s="106">
        <v>3768</v>
      </c>
      <c r="V27" s="107">
        <f>IF(ISBLANK('Informations Entreprise'!$AC$26),W27,'Informations Entreprise'!$AC$26)</f>
        <v>7536</v>
      </c>
      <c r="W27" s="107">
        <v>7536</v>
      </c>
      <c r="Z27" s="236" t="str">
        <f>IF(AND(ISBLANK('Bulletin 5'!$M$17),'Informations Entreprise'!$AM$37="Prime de partage de la valeur"),"L'information Salaire est à renseigner dans le bulletin 5","")</f>
        <v/>
      </c>
    </row>
    <row r="28" spans="2:26" ht="46.5" customHeight="1" x14ac:dyDescent="0.25">
      <c r="B28" s="593">
        <f>'Bulletin 6'!$M$7</f>
        <v>0</v>
      </c>
      <c r="C28" s="593"/>
      <c r="D28" s="593"/>
      <c r="E28" s="593"/>
      <c r="F28" s="593">
        <f>'Bulletin 6'!$T$5</f>
        <v>0</v>
      </c>
      <c r="G28" s="593"/>
      <c r="H28" s="593"/>
      <c r="I28" s="593"/>
      <c r="J28" s="593">
        <f>'Bulletin 6'!$AH$5</f>
        <v>0</v>
      </c>
      <c r="K28" s="593"/>
      <c r="L28" s="102" t="str">
        <f>IF($L$27="","",IF('Bulletin 6'!$M$15="Salarié","TS",IF('Bulletin 6'!$M$15="Non salarié","TNS",IF('Bulletin 6'!$M$15="",""))))</f>
        <v/>
      </c>
      <c r="M28" s="212">
        <f>'Bulletin 6'!$AK$86</f>
        <v>0</v>
      </c>
      <c r="N28" s="378" t="str">
        <f>IF(L28="","",IF(case_CSG="",IF(L28="TS",MIN(T28*(1-CSGCRDS),'Bulletin 6'!$L$86*($E$15*(1-CSGCRDS))),IF(L28="TNS",MIN(T28,'Bulletin 6'!$L$86*E$15))),IF(L28="TS",MIN(T28,'Bulletin 6'!$L$86*($E$15)),IF(L28="TNS",MIN(T28,'Bulletin 6'!$L$84*E$15)))))</f>
        <v/>
      </c>
      <c r="O28" s="378" t="str">
        <f>IF(L28="","",IF(case_CSG="",IF(L28="TS",MIN(V28*(1-CSGCRDS),'Bulletin 6'!$X$86*($E$17*(1-CSGCRDS))),IF(L28="TNS",MIN(V28,'Bulletin 6'!$X$86*E$17))),IF(L28="TS",MIN(V28,'Bulletin 6'!$X$86*($E$17)),IF(L28="TNS",MIN(V28,'Bulletin 6'!$X$86*E$17)))))</f>
        <v/>
      </c>
      <c r="P28" s="379">
        <f t="shared" si="1"/>
        <v>0</v>
      </c>
      <c r="Q28" s="90" t="str">
        <f t="shared" si="0"/>
        <v xml:space="preserve"> </v>
      </c>
      <c r="R28" s="81" t="str">
        <f>IF(ISERROR(8%*#REF!),"",8%*#REF!)</f>
        <v/>
      </c>
      <c r="S28" s="91">
        <f>COUNTA('Informations Entreprise'!#REF!)</f>
        <v>1</v>
      </c>
      <c r="T28" s="106">
        <f>IF(ISBLANK('Informations Entreprise'!$AC$22),U28,'Informations Entreprise'!$AC$22)</f>
        <v>3768</v>
      </c>
      <c r="U28" s="106">
        <v>3768</v>
      </c>
      <c r="V28" s="107">
        <f>IF(ISBLANK('Informations Entreprise'!$AC$26),W28,'Informations Entreprise'!$AC$26)</f>
        <v>7536</v>
      </c>
      <c r="W28" s="107">
        <v>7536</v>
      </c>
      <c r="Z28" s="236" t="str">
        <f>IF(AND(ISBLANK('Bulletin 1'!$M$17),'Informations Entreprise'!$AM$37="Prime de partage de la valeur"),"L'information Salaire est à renseigner dans le bulletin 6","")</f>
        <v/>
      </c>
    </row>
    <row r="29" spans="2:26" ht="46.5" customHeight="1" x14ac:dyDescent="0.25">
      <c r="B29" s="593">
        <f>'Bulletin 7'!$M$7</f>
        <v>0</v>
      </c>
      <c r="C29" s="593"/>
      <c r="D29" s="593"/>
      <c r="E29" s="593"/>
      <c r="F29" s="593">
        <f>'Bulletin 7'!$T$5</f>
        <v>0</v>
      </c>
      <c r="G29" s="593"/>
      <c r="H29" s="593"/>
      <c r="I29" s="593"/>
      <c r="J29" s="593">
        <f>'Bulletin 7'!$AH$5</f>
        <v>0</v>
      </c>
      <c r="K29" s="593"/>
      <c r="L29" s="102" t="str">
        <f>IF($L$28="","",IF('Bulletin 7'!$M$15="Salarié","TS",IF('Bulletin 7'!$M$15="Non salarié","TNS",IF('Bulletin 7'!$M$15="",""))))</f>
        <v/>
      </c>
      <c r="M29" s="212">
        <f>'Bulletin 7'!$AK$86</f>
        <v>0</v>
      </c>
      <c r="N29" s="378" t="str">
        <f>IF(L29="","",IF(case_CSG="",IF(L29="TS",MIN(T29*(1-CSGCRDS),'Bulletin 7'!$L$86*($E$15*(1-CSGCRDS))),IF(L29="TNS",MIN(T29,'Bulletin 7'!$L$86*E$15))),IF(L29="TS",MIN(T29,'Bulletin 7'!$L$86*($E$15)),IF(L29="TNS",MIN(T29,'Bulletin 7'!$L$84*E$15)))))</f>
        <v/>
      </c>
      <c r="O29" s="378" t="str">
        <f>IF(L29="","",IF(case_CSG="",IF(L29="TS",MIN(V29*(1-CSGCRDS),'Bulletin 7'!$X$86*($E$17*(1-CSGCRDS))),IF(L29="TNS",MIN(V29,'Bulletin 7'!$X$86*E$17))),IF(L29="TS",MIN(V29,'Bulletin 7'!$X$86*($E$17)),IF(L29="TNS",MIN(V29,'Bulletin 7'!$X$86*E$17)))))</f>
        <v/>
      </c>
      <c r="P29" s="379">
        <f t="shared" si="1"/>
        <v>0</v>
      </c>
      <c r="Q29" s="90" t="str">
        <f t="shared" si="0"/>
        <v xml:space="preserve"> </v>
      </c>
      <c r="R29" s="81" t="str">
        <f>IF(ISERROR(8%*#REF!),"",8%*#REF!)</f>
        <v/>
      </c>
      <c r="S29" s="91">
        <f>COUNTA('Informations Entreprise'!#REF!)</f>
        <v>1</v>
      </c>
      <c r="T29" s="106">
        <f>IF(ISBLANK('Informations Entreprise'!$AC$22),U29,'Informations Entreprise'!$AC$22)</f>
        <v>3768</v>
      </c>
      <c r="U29" s="106">
        <v>3768</v>
      </c>
      <c r="V29" s="107">
        <f>IF(ISBLANK('Informations Entreprise'!$AC$26),W29,'Informations Entreprise'!$AC$26)</f>
        <v>7536</v>
      </c>
      <c r="W29" s="107">
        <v>7536</v>
      </c>
      <c r="Z29" s="236" t="str">
        <f>IF(AND(ISBLANK('Bulletin 7'!$M$17),'Informations Entreprise'!$AM$37="Prime de partage de la valeur"),"L'information Salaire est à renseigner dans le bulletin 7","")</f>
        <v/>
      </c>
    </row>
    <row r="30" spans="2:26" ht="46.5" customHeight="1" x14ac:dyDescent="0.25">
      <c r="B30" s="593">
        <f>'Bulletin 8'!$M$7</f>
        <v>0</v>
      </c>
      <c r="C30" s="593"/>
      <c r="D30" s="593"/>
      <c r="E30" s="593"/>
      <c r="F30" s="593">
        <f>'Bulletin 8'!$T$5</f>
        <v>0</v>
      </c>
      <c r="G30" s="593"/>
      <c r="H30" s="593"/>
      <c r="I30" s="593"/>
      <c r="J30" s="593">
        <f>'Bulletin 8'!$AH$5</f>
        <v>0</v>
      </c>
      <c r="K30" s="593"/>
      <c r="L30" s="102" t="str">
        <f>IF($L$29="","",IF('Bulletin 8'!$M$15="Salarié","TS",IF('Bulletin 8'!$M$15="Non salarié","TNS",IF('Bulletin 8'!$M$15="",""))))</f>
        <v/>
      </c>
      <c r="M30" s="212">
        <f>'Bulletin 8'!$AK$86</f>
        <v>0</v>
      </c>
      <c r="N30" s="378" t="str">
        <f>IF(L30="","",IF(case_CSG="",IF(L30="TS",MIN(T30*(1-CSGCRDS),'Bulletin 8'!$L$86*($E$15*(1-CSGCRDS))),IF(L30="TNS",MIN(T30,'Bulletin 8'!$L$86*E$15))),IF(L30="TS",MIN(T30,'Bulletin 8'!$L$86*($E$15)),IF(L30="TNS",MIN(T30,'Bulletin 8'!$L$84*E$15)))))</f>
        <v/>
      </c>
      <c r="O30" s="378" t="str">
        <f>IF(L30="","",IF(case_CSG="",IF(L30="TS",MIN(V30*(1-CSGCRDS),'Bulletin 8'!$X$86*($E$17*(1-CSGCRDS))),IF(L30="TNS",MIN(V30,'Bulletin 8'!$X$86*E$17))),IF(L30="TS",MIN(V30,'Bulletin 8'!$X$86*($E$17)),IF(L30="TNS",MIN(V30,'Bulletin 8'!$X$86*E$17)))))</f>
        <v/>
      </c>
      <c r="P30" s="379">
        <f t="shared" si="1"/>
        <v>0</v>
      </c>
      <c r="Q30" s="90" t="str">
        <f t="shared" si="0"/>
        <v xml:space="preserve"> </v>
      </c>
      <c r="R30" s="81" t="str">
        <f>IF(ISERROR(8%*#REF!),"",8%*#REF!)</f>
        <v/>
      </c>
      <c r="S30" s="91">
        <f>COUNTA('Informations Entreprise'!#REF!)</f>
        <v>1</v>
      </c>
      <c r="T30" s="106">
        <f>IF(ISBLANK('Informations Entreprise'!$AC$22),U30,'Informations Entreprise'!$AC$22)</f>
        <v>3768</v>
      </c>
      <c r="U30" s="106">
        <v>3768</v>
      </c>
      <c r="V30" s="107">
        <f>IF(ISBLANK('Informations Entreprise'!$AC$26),W30,'Informations Entreprise'!$AC$26)</f>
        <v>7536</v>
      </c>
      <c r="W30" s="107">
        <v>7536</v>
      </c>
      <c r="Z30" s="236" t="str">
        <f>IF(AND(ISBLANK('Bulletin 8'!$M$17),'Informations Entreprise'!$AM$37="Prime de partage de la valeur"),"L'information Salaire est à renseigner dans le bulletin 8","")</f>
        <v/>
      </c>
    </row>
    <row r="31" spans="2:26" ht="46.5" customHeight="1" x14ac:dyDescent="0.25">
      <c r="B31" s="593">
        <f>'Bulletin 9'!$M$7</f>
        <v>0</v>
      </c>
      <c r="C31" s="593"/>
      <c r="D31" s="593"/>
      <c r="E31" s="593"/>
      <c r="F31" s="593">
        <f>'Bulletin 9'!$T$5</f>
        <v>0</v>
      </c>
      <c r="G31" s="593"/>
      <c r="H31" s="593"/>
      <c r="I31" s="593"/>
      <c r="J31" s="593">
        <f>'Bulletin 9'!$AH$5</f>
        <v>0</v>
      </c>
      <c r="K31" s="593"/>
      <c r="L31" s="102" t="str">
        <f>IF($L$30="","",IF('Bulletin 9'!$M$15="Salarié","TS",IF('Bulletin 9'!$M$15="Non salarié","TNS",IF('Bulletin 9'!$M$15="",""))))</f>
        <v/>
      </c>
      <c r="M31" s="212">
        <f>'Bulletin 9'!$AK$86</f>
        <v>0</v>
      </c>
      <c r="N31" s="378" t="str">
        <f>IF(L31="","",IF(case_CSG="",IF(L31="TS",MIN(T31*(1-CSGCRDS),'Bulletin 9'!$L$86*($E$15*(1-CSGCRDS))),IF(L31="TNS",MIN(T31,'Bulletin 9'!$L$86*E$15))),IF(L31="TS",MIN(T31,'Bulletin 9'!$L$86*($E$15)),IF(L31="TNS",MIN(T31,'Bulletin 9'!$L$84*E$15)))))</f>
        <v/>
      </c>
      <c r="O31" s="378" t="str">
        <f>IF(L31="","",IF(case_CSG="",IF(L31="TS",MIN(V31*(1-CSGCRDS),'Bulletin 9'!$X$86*($E$17*(1-CSGCRDS))),IF(L31="TNS",MIN(V31,'Bulletin 9'!$X$86*E$17))),IF(L31="TS",MIN(V31,'Bulletin 9'!$X$86*($E$17)),IF(L31="TNS",MIN(V31,'Bulletin 9'!$X$86*E$17)))))</f>
        <v/>
      </c>
      <c r="P31" s="379">
        <f t="shared" si="1"/>
        <v>0</v>
      </c>
      <c r="Q31" s="90" t="str">
        <f t="shared" si="0"/>
        <v xml:space="preserve"> </v>
      </c>
      <c r="R31" s="81" t="str">
        <f>IF(ISERROR(8%*#REF!),"",8%*#REF!)</f>
        <v/>
      </c>
      <c r="S31" s="91">
        <f>COUNTA('Informations Entreprise'!#REF!)</f>
        <v>1</v>
      </c>
      <c r="T31" s="106">
        <f>IF(ISBLANK('Informations Entreprise'!$AC$22),U31,'Informations Entreprise'!$AC$22)</f>
        <v>3768</v>
      </c>
      <c r="U31" s="106">
        <v>3768</v>
      </c>
      <c r="V31" s="107">
        <f>IF(ISBLANK('Informations Entreprise'!$AC$26),W31,'Informations Entreprise'!$AC$26)</f>
        <v>7536</v>
      </c>
      <c r="W31" s="107">
        <v>7536</v>
      </c>
      <c r="Z31" s="236" t="str">
        <f>IF(AND(ISBLANK('Bulletin 9'!$M$17),'Informations Entreprise'!$AM$37="Prime de partage de la valeur"),"L'information Salaire est à renseigner dans le bulletin 9","")</f>
        <v/>
      </c>
    </row>
    <row r="32" spans="2:26" ht="46.5" customHeight="1" x14ac:dyDescent="0.25">
      <c r="B32" s="593">
        <f>'Bulletin 10'!$M$7</f>
        <v>0</v>
      </c>
      <c r="C32" s="593"/>
      <c r="D32" s="593"/>
      <c r="E32" s="593"/>
      <c r="F32" s="593">
        <f>'Bulletin 10'!$T$5</f>
        <v>0</v>
      </c>
      <c r="G32" s="593"/>
      <c r="H32" s="593"/>
      <c r="I32" s="593"/>
      <c r="J32" s="593">
        <f>'Bulletin 10'!$AH$5</f>
        <v>0</v>
      </c>
      <c r="K32" s="593"/>
      <c r="L32" s="102" t="str">
        <f>IF($L$31="","",IF('Bulletin 10'!$M$15="Salarié","TS",IF('Bulletin 10'!$M$15="Non salarié","TNS",IF('Bulletin 10'!$M$15="",""))))</f>
        <v/>
      </c>
      <c r="M32" s="212">
        <f>'Bulletin 10'!$AK$86</f>
        <v>0</v>
      </c>
      <c r="N32" s="378" t="str">
        <f>IF(L32="","",IF(case_CSG="",IF(L32="TS",MIN(T32*(1-CSGCRDS),'Bulletin 10'!$L$86*($E$15*(1-CSGCRDS))),IF(L32="TNS",MIN(T32,'Bulletin 10'!$L$86*E$15))),IF(L32="TS",MIN(T32,'Bulletin 10'!$L$86*($E$15)),IF(L32="TNS",MIN(T32,'Bulletin 10'!$L$84*E$15)))))</f>
        <v/>
      </c>
      <c r="O32" s="378" t="str">
        <f>IF(L32="","",IF(case_CSG="",IF(L32="TS",MIN(V32*(1-CSGCRDS),'Bulletin 10'!$X$86*($E$17*(1-CSGCRDS))),IF(L32="TNS",MIN(V32,'Bulletin 10'!$X$86*E$17))),IF(L32="TS",MIN(V32,'Bulletin 10'!$X$86*($E$17)),IF(L32="TNS",MIN(V32,'Bulletin 10'!$X$86*E$17)))))</f>
        <v/>
      </c>
      <c r="P32" s="379">
        <f t="shared" si="1"/>
        <v>0</v>
      </c>
      <c r="Q32" s="90" t="str">
        <f t="shared" si="0"/>
        <v xml:space="preserve"> </v>
      </c>
      <c r="R32" s="81" t="str">
        <f>IF(ISERROR(8%*#REF!),"",8%*#REF!)</f>
        <v/>
      </c>
      <c r="S32" s="91">
        <f>COUNTA('Informations Entreprise'!#REF!)</f>
        <v>1</v>
      </c>
      <c r="T32" s="106">
        <f>IF(ISBLANK('Informations Entreprise'!$AC$22),U32,'Informations Entreprise'!$AC$22)</f>
        <v>3768</v>
      </c>
      <c r="U32" s="106">
        <v>3768</v>
      </c>
      <c r="V32" s="107">
        <f>IF(ISBLANK('Informations Entreprise'!$AC$26),W32,'Informations Entreprise'!$AC$26)</f>
        <v>7536</v>
      </c>
      <c r="W32" s="107">
        <v>7536</v>
      </c>
      <c r="Z32" s="236" t="str">
        <f>IF(AND(ISBLANK('Bulletin 10'!$M$17),'Informations Entreprise'!$AM$37="Prime de partage de la valeur"),"L'information Salaire est à renseigner dans le bulletin 10","")</f>
        <v/>
      </c>
    </row>
    <row r="33" spans="1:18" ht="26.25" customHeight="1" x14ac:dyDescent="0.25">
      <c r="G33" s="14"/>
      <c r="H33" s="14"/>
      <c r="I33" s="15"/>
      <c r="J33" s="599"/>
      <c r="K33" s="599"/>
      <c r="L33" s="105" t="s">
        <v>12</v>
      </c>
      <c r="M33" s="381">
        <f>+SUM($M$23:$M$32)</f>
        <v>0</v>
      </c>
      <c r="N33" s="380">
        <f>SUM($N$23:$N$32)</f>
        <v>0</v>
      </c>
      <c r="O33" s="380">
        <f>SUM($O$23:$O$32)</f>
        <v>0</v>
      </c>
      <c r="P33" s="16"/>
      <c r="Q33" s="16"/>
      <c r="R33" s="79"/>
    </row>
    <row r="34" spans="1:18" ht="11.25" customHeight="1" x14ac:dyDescent="0.25">
      <c r="I34" s="15"/>
      <c r="J34" s="17"/>
      <c r="K34" s="17"/>
      <c r="L34" s="17"/>
      <c r="M34" s="18"/>
      <c r="N34" s="18"/>
      <c r="O34" s="18"/>
      <c r="P34" s="19"/>
      <c r="Q34" s="19"/>
      <c r="R34" s="79"/>
    </row>
    <row r="35" spans="1:18" ht="6.75" customHeight="1" x14ac:dyDescent="0.25">
      <c r="I35" s="15"/>
      <c r="J35" s="15"/>
      <c r="K35" s="20"/>
      <c r="L35" s="20"/>
      <c r="M35" s="20"/>
      <c r="N35" s="20"/>
      <c r="O35" s="20"/>
      <c r="P35" s="21"/>
      <c r="Q35" s="21"/>
    </row>
    <row r="36" spans="1:18" ht="24" customHeight="1" x14ac:dyDescent="0.25">
      <c r="Q36" s="22"/>
    </row>
    <row r="37" spans="1:18" ht="23.25" customHeight="1" x14ac:dyDescent="0.25">
      <c r="A37" s="82"/>
      <c r="B37" s="601" t="s">
        <v>99</v>
      </c>
      <c r="C37" s="602"/>
      <c r="D37" s="602"/>
      <c r="E37" s="602"/>
      <c r="F37" s="602"/>
      <c r="G37" s="602"/>
      <c r="H37" s="602"/>
      <c r="I37" s="602"/>
      <c r="J37" s="602"/>
      <c r="K37" s="602"/>
      <c r="L37" s="602"/>
      <c r="M37" s="602"/>
      <c r="N37" s="602"/>
      <c r="O37" s="602"/>
      <c r="P37" s="603"/>
      <c r="Q37" s="26"/>
    </row>
    <row r="38" spans="1:18" ht="24.75" customHeight="1" x14ac:dyDescent="0.25">
      <c r="A38" s="82"/>
      <c r="B38" s="25" t="s">
        <v>13</v>
      </c>
      <c r="C38" s="26"/>
      <c r="D38" s="26"/>
      <c r="E38" s="26"/>
      <c r="F38" s="26"/>
      <c r="G38" s="26"/>
      <c r="H38" s="26"/>
      <c r="I38" s="26"/>
      <c r="J38" s="26"/>
      <c r="K38" s="26"/>
      <c r="L38" s="26"/>
      <c r="M38" s="213"/>
      <c r="N38" s="26"/>
      <c r="O38" s="26"/>
      <c r="P38" s="27"/>
      <c r="Q38" s="26"/>
    </row>
    <row r="39" spans="1:18" ht="24.75" customHeight="1" x14ac:dyDescent="0.25">
      <c r="A39" s="82"/>
      <c r="B39" s="28" t="s">
        <v>14</v>
      </c>
      <c r="C39" s="26"/>
      <c r="D39" s="26"/>
      <c r="E39" s="26"/>
      <c r="F39" s="26"/>
      <c r="G39" s="26"/>
      <c r="H39" s="26"/>
      <c r="I39" s="26"/>
      <c r="J39" s="26"/>
      <c r="K39" s="26"/>
      <c r="L39" s="26"/>
      <c r="M39" s="213"/>
      <c r="N39" s="26"/>
      <c r="O39" s="26"/>
      <c r="P39" s="27"/>
      <c r="Q39" s="26"/>
    </row>
    <row r="40" spans="1:18" ht="8.25" customHeight="1" thickBot="1" x14ac:dyDescent="0.25">
      <c r="A40" s="82"/>
      <c r="B40" s="82"/>
      <c r="D40" s="29"/>
      <c r="E40" s="29"/>
      <c r="F40" s="29"/>
      <c r="P40" s="30"/>
    </row>
    <row r="41" spans="1:18" ht="22.5" customHeight="1" thickBot="1" x14ac:dyDescent="0.3">
      <c r="A41" s="82"/>
      <c r="B41" s="82"/>
      <c r="C41" s="382">
        <f>+IF($M$23&gt;0,1,0)+IF($M$24&gt;0,1,0)+IF($M$25&gt;0,1,0)+IF($M$26&gt;0,1,0)+IF($M$27&gt;0,1,0)+IF($M$28&gt;0,1,0)+IF($M$29&gt;0,1,0)+IF($M$30&gt;0,1,0)+IF($M$31&gt;0,1,0)+IF($M$32&gt;0,1,0)</f>
        <v>0</v>
      </c>
      <c r="D41" s="93" t="s">
        <v>26</v>
      </c>
      <c r="E41" s="5"/>
      <c r="P41" s="30"/>
    </row>
    <row r="42" spans="1:18" ht="8.25" customHeight="1" x14ac:dyDescent="0.25">
      <c r="A42" s="82"/>
      <c r="B42" s="82"/>
      <c r="C42" s="31"/>
      <c r="D42" s="5"/>
      <c r="E42" s="5"/>
      <c r="P42" s="30"/>
    </row>
    <row r="43" spans="1:18" ht="17.25" customHeight="1" x14ac:dyDescent="0.25">
      <c r="A43" s="82"/>
      <c r="B43" s="60" t="s">
        <v>15</v>
      </c>
      <c r="E43" s="31"/>
      <c r="F43" s="5"/>
      <c r="P43" s="30"/>
    </row>
    <row r="44" spans="1:18" ht="7.5" customHeight="1" thickBot="1" x14ac:dyDescent="0.3">
      <c r="A44" s="82"/>
      <c r="B44" s="82"/>
      <c r="D44" s="31"/>
      <c r="E44" s="31"/>
      <c r="F44" s="5"/>
      <c r="P44" s="30"/>
    </row>
    <row r="45" spans="1:18" ht="21.75" customHeight="1" thickBot="1" x14ac:dyDescent="0.3">
      <c r="A45" s="82"/>
      <c r="B45" s="82"/>
      <c r="C45" s="382">
        <v>1</v>
      </c>
      <c r="D45" s="93"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P45" s="30"/>
    </row>
    <row r="46" spans="1:18" ht="9.75" customHeight="1" x14ac:dyDescent="0.25">
      <c r="A46" s="82"/>
      <c r="B46" s="82"/>
      <c r="C46" s="31"/>
      <c r="D46" s="5"/>
      <c r="E46" s="5"/>
      <c r="P46" s="30"/>
    </row>
    <row r="47" spans="1:18" ht="21.75" customHeight="1" x14ac:dyDescent="0.25">
      <c r="A47" s="82"/>
      <c r="B47" s="198" t="s">
        <v>98</v>
      </c>
      <c r="C47" s="31"/>
      <c r="D47" s="31"/>
      <c r="E47" s="5"/>
      <c r="P47" s="30"/>
      <c r="R47" s="34"/>
    </row>
    <row r="48" spans="1:18" ht="12" customHeight="1" x14ac:dyDescent="0.25">
      <c r="A48" s="82"/>
      <c r="B48" s="605"/>
      <c r="C48" s="606"/>
      <c r="D48" s="606"/>
      <c r="E48" s="606"/>
      <c r="F48" s="606"/>
      <c r="G48" s="606"/>
      <c r="H48" s="606"/>
      <c r="I48" s="606"/>
      <c r="J48" s="606"/>
      <c r="K48" s="606"/>
      <c r="L48" s="606"/>
      <c r="M48" s="606"/>
      <c r="N48" s="606"/>
      <c r="O48" s="606"/>
      <c r="P48" s="607"/>
      <c r="R48" s="34"/>
    </row>
    <row r="49" spans="1:18" ht="18" customHeight="1" x14ac:dyDescent="0.25">
      <c r="B49" s="203"/>
      <c r="C49" s="67"/>
      <c r="D49" s="67"/>
      <c r="E49" s="67"/>
      <c r="F49" s="615" t="s">
        <v>101</v>
      </c>
      <c r="G49" s="615"/>
      <c r="H49" s="615"/>
      <c r="I49" s="615"/>
      <c r="J49" s="615"/>
      <c r="K49" s="615"/>
      <c r="L49" s="615"/>
      <c r="M49" s="615"/>
      <c r="N49" s="615"/>
      <c r="O49" s="615"/>
      <c r="P49" s="204"/>
      <c r="R49" s="34"/>
    </row>
    <row r="50" spans="1:18" ht="18" customHeight="1" x14ac:dyDescent="0.25">
      <c r="B50" s="203"/>
      <c r="C50" s="67"/>
      <c r="D50" s="67"/>
      <c r="E50" s="67"/>
      <c r="F50" s="612" t="s">
        <v>102</v>
      </c>
      <c r="G50" s="613"/>
      <c r="H50" s="613"/>
      <c r="I50" s="613"/>
      <c r="J50" s="613"/>
      <c r="K50" s="613"/>
      <c r="L50" s="613"/>
      <c r="M50" s="613"/>
      <c r="N50" s="613"/>
      <c r="O50" s="613"/>
      <c r="P50" s="204"/>
      <c r="R50" s="34"/>
    </row>
    <row r="51" spans="1:18" ht="18" customHeight="1" x14ac:dyDescent="0.2">
      <c r="B51" s="205"/>
      <c r="C51" s="206"/>
      <c r="D51" s="206"/>
      <c r="E51" s="206"/>
      <c r="F51" s="614"/>
      <c r="G51" s="614"/>
      <c r="H51" s="614"/>
      <c r="I51" s="614"/>
      <c r="J51" s="614"/>
      <c r="K51" s="614"/>
      <c r="L51" s="614"/>
      <c r="M51" s="614"/>
      <c r="N51" s="614"/>
      <c r="O51" s="614"/>
      <c r="P51" s="207"/>
      <c r="Q51" s="67"/>
      <c r="R51" s="79"/>
    </row>
    <row r="52" spans="1:18" ht="27" customHeight="1" x14ac:dyDescent="0.25">
      <c r="R52" s="79"/>
    </row>
    <row r="53" spans="1:18" s="61" customFormat="1" ht="23.25" customHeight="1" x14ac:dyDescent="0.25">
      <c r="B53" s="601" t="s">
        <v>25</v>
      </c>
      <c r="C53" s="602"/>
      <c r="D53" s="602"/>
      <c r="E53" s="602"/>
      <c r="F53" s="602"/>
      <c r="G53" s="602"/>
      <c r="H53" s="602"/>
      <c r="I53" s="602"/>
      <c r="J53" s="602"/>
      <c r="K53" s="602"/>
      <c r="L53" s="602"/>
      <c r="M53" s="602"/>
      <c r="N53" s="602"/>
      <c r="O53" s="602"/>
      <c r="P53" s="603"/>
      <c r="R53" s="83"/>
    </row>
    <row r="54" spans="1:18" ht="13.5" customHeight="1" x14ac:dyDescent="0.3">
      <c r="B54" s="35"/>
      <c r="C54" s="33"/>
      <c r="D54" s="34"/>
      <c r="E54" s="34"/>
      <c r="F54" s="34"/>
      <c r="G54" s="34"/>
      <c r="P54" s="30"/>
      <c r="R54" s="79"/>
    </row>
    <row r="55" spans="1:18" ht="22.5" customHeight="1" x14ac:dyDescent="0.25">
      <c r="B55" s="62" t="s">
        <v>27</v>
      </c>
      <c r="C55" s="37"/>
      <c r="E55" s="4"/>
      <c r="F55" s="36"/>
      <c r="G55" s="594">
        <f>+O33+N33</f>
        <v>0</v>
      </c>
      <c r="H55" s="594"/>
      <c r="I55" s="594"/>
      <c r="P55" s="30"/>
      <c r="R55" s="78"/>
    </row>
    <row r="56" spans="1:18" ht="15.75" customHeight="1" x14ac:dyDescent="0.25">
      <c r="B56" s="77"/>
      <c r="C56" s="50"/>
      <c r="D56" s="38"/>
      <c r="E56" s="38"/>
      <c r="F56" s="38"/>
      <c r="G56" s="38"/>
      <c r="H56" s="38"/>
      <c r="I56" s="38"/>
      <c r="J56" s="38"/>
      <c r="K56" s="38"/>
      <c r="L56" s="38"/>
      <c r="M56" s="214"/>
      <c r="N56" s="38"/>
      <c r="O56" s="50"/>
      <c r="P56" s="51"/>
      <c r="R56" s="34"/>
    </row>
    <row r="57" spans="1:18" ht="15.75" x14ac:dyDescent="0.25">
      <c r="D57" s="39"/>
      <c r="E57" s="39"/>
      <c r="F57" s="40"/>
      <c r="G57" s="39"/>
      <c r="H57" s="39"/>
      <c r="I57" s="39"/>
      <c r="J57" s="39"/>
      <c r="K57" s="39"/>
      <c r="L57" s="39"/>
      <c r="M57" s="215"/>
      <c r="N57" s="39"/>
      <c r="O57" s="39"/>
      <c r="P57" s="39"/>
      <c r="Q57" s="39"/>
      <c r="R57" s="34"/>
    </row>
    <row r="58" spans="1:18" ht="14.25" customHeight="1" x14ac:dyDescent="0.2">
      <c r="B58" s="41"/>
      <c r="C58" s="41"/>
      <c r="D58" s="41"/>
      <c r="E58" s="41"/>
      <c r="F58" s="5"/>
      <c r="G58" s="5"/>
      <c r="H58" s="5"/>
      <c r="I58" s="5"/>
      <c r="J58" s="5"/>
      <c r="K58" s="5"/>
      <c r="L58" s="5"/>
      <c r="M58" s="216"/>
      <c r="N58" s="5"/>
      <c r="Q58" s="39"/>
      <c r="R58" s="78"/>
    </row>
    <row r="59" spans="1:18" ht="24" customHeight="1" x14ac:dyDescent="0.4">
      <c r="A59" s="84"/>
      <c r="B59" s="383" t="s">
        <v>16</v>
      </c>
      <c r="C59" s="384"/>
      <c r="D59" s="384"/>
      <c r="E59" s="384"/>
      <c r="F59" s="385"/>
      <c r="G59" s="385"/>
      <c r="H59" s="385"/>
      <c r="I59" s="385"/>
      <c r="J59" s="385"/>
      <c r="K59" s="385"/>
      <c r="L59" s="385"/>
      <c r="M59" s="386"/>
      <c r="N59" s="385"/>
      <c r="O59" s="385"/>
      <c r="P59" s="387"/>
      <c r="Q59" s="39"/>
    </row>
    <row r="60" spans="1:18" ht="17.25" customHeight="1" x14ac:dyDescent="0.4">
      <c r="B60" s="42"/>
      <c r="C60" s="43"/>
      <c r="D60" s="43"/>
      <c r="E60" s="43"/>
      <c r="F60" s="23"/>
      <c r="G60" s="23"/>
      <c r="H60" s="23"/>
      <c r="I60" s="23"/>
      <c r="J60" s="23"/>
      <c r="K60" s="23"/>
      <c r="L60" s="23"/>
      <c r="M60" s="217"/>
      <c r="N60" s="23"/>
      <c r="O60" s="23"/>
      <c r="P60" s="24"/>
    </row>
    <row r="61" spans="1:18" ht="30" customHeight="1" x14ac:dyDescent="0.25">
      <c r="B61" s="44" t="s">
        <v>17</v>
      </c>
      <c r="C61" s="595">
        <f>'Informations Entreprise'!$H$41</f>
        <v>0</v>
      </c>
      <c r="D61" s="596"/>
      <c r="E61" s="596"/>
      <c r="F61" s="596"/>
      <c r="G61" s="596"/>
      <c r="H61" s="597"/>
      <c r="I61" s="85" t="s">
        <v>18</v>
      </c>
      <c r="J61" s="598">
        <f>'Informations Entreprise'!$H$43</f>
        <v>0</v>
      </c>
      <c r="K61" s="597"/>
      <c r="M61" s="608"/>
      <c r="N61" s="609"/>
      <c r="O61" s="609"/>
      <c r="P61" s="30"/>
      <c r="R61" s="34"/>
    </row>
    <row r="62" spans="1:18" ht="30" customHeight="1" x14ac:dyDescent="0.25">
      <c r="B62" s="199"/>
      <c r="C62" s="200"/>
      <c r="D62" s="200"/>
      <c r="E62" s="200"/>
      <c r="F62" s="200"/>
      <c r="G62" s="200"/>
      <c r="H62" s="200"/>
      <c r="I62" s="201"/>
      <c r="J62" s="202"/>
      <c r="K62" s="200"/>
      <c r="M62" s="610"/>
      <c r="N62" s="611"/>
      <c r="O62" s="611"/>
      <c r="P62" s="30"/>
      <c r="R62" s="34"/>
    </row>
    <row r="63" spans="1:18" ht="9.75" customHeight="1" x14ac:dyDescent="0.2">
      <c r="B63" s="45"/>
      <c r="C63" s="46"/>
      <c r="D63" s="46"/>
      <c r="E63" s="46"/>
      <c r="F63" s="46"/>
      <c r="G63" s="46"/>
      <c r="H63" s="46"/>
      <c r="I63" s="46"/>
      <c r="J63" s="32"/>
      <c r="K63" s="32"/>
      <c r="L63" s="32"/>
      <c r="N63" s="32"/>
      <c r="O63" s="32"/>
      <c r="P63" s="47"/>
      <c r="Q63" s="32"/>
    </row>
    <row r="64" spans="1:18" ht="9" customHeight="1" x14ac:dyDescent="0.2">
      <c r="B64" s="48"/>
      <c r="C64" s="49"/>
      <c r="D64" s="49"/>
      <c r="E64" s="49"/>
      <c r="F64" s="49"/>
      <c r="G64" s="49"/>
      <c r="H64" s="49"/>
      <c r="I64" s="50"/>
      <c r="J64" s="50"/>
      <c r="K64" s="50"/>
      <c r="L64" s="50"/>
      <c r="M64" s="211"/>
      <c r="N64" s="50"/>
      <c r="O64" s="50"/>
      <c r="P64" s="51"/>
    </row>
    <row r="65" spans="2:17" ht="18" hidden="1" customHeight="1" x14ac:dyDescent="0.25">
      <c r="B65" s="86" t="s">
        <v>19</v>
      </c>
      <c r="C65" s="86"/>
      <c r="D65" s="86"/>
      <c r="E65" s="86"/>
      <c r="F65" s="87"/>
      <c r="G65" s="87"/>
      <c r="H65" s="87"/>
      <c r="I65" s="87"/>
      <c r="J65" s="87"/>
      <c r="K65" s="87"/>
      <c r="L65" s="87"/>
      <c r="M65" s="218"/>
      <c r="N65" s="87"/>
    </row>
    <row r="66" spans="2:17" s="55" customFormat="1" ht="12.75" hidden="1" customHeight="1" x14ac:dyDescent="0.25">
      <c r="B66" s="52" t="s">
        <v>20</v>
      </c>
      <c r="C66" s="53"/>
      <c r="D66" s="53"/>
      <c r="E66" s="53"/>
      <c r="F66" s="54"/>
      <c r="G66" s="54"/>
      <c r="H66" s="54"/>
      <c r="I66" s="66">
        <f>SUM(R23:R32)</f>
        <v>0</v>
      </c>
      <c r="J66" s="55" t="s">
        <v>21</v>
      </c>
      <c r="K66" s="604" t="e">
        <f>SUM(#REF!)</f>
        <v>#REF!</v>
      </c>
      <c r="L66" s="604"/>
      <c r="M66" s="604"/>
      <c r="N66" s="66"/>
    </row>
    <row r="67" spans="2:17" s="55" customFormat="1" ht="18" hidden="1" x14ac:dyDescent="0.25">
      <c r="B67" s="56" t="s">
        <v>22</v>
      </c>
      <c r="C67" s="57"/>
      <c r="D67" s="57"/>
      <c r="E67" s="57"/>
      <c r="F67" s="57"/>
      <c r="G67" s="600">
        <f>20%*N33</f>
        <v>0</v>
      </c>
      <c r="H67" s="600"/>
      <c r="I67" s="600"/>
      <c r="J67" s="57"/>
      <c r="K67" s="57"/>
      <c r="L67" s="57"/>
      <c r="O67" s="58"/>
      <c r="P67" s="59"/>
      <c r="Q67" s="59"/>
    </row>
    <row r="68" spans="2:17" s="55" customFormat="1" ht="18" hidden="1" x14ac:dyDescent="0.25">
      <c r="B68" s="56" t="s">
        <v>23</v>
      </c>
      <c r="C68" s="57"/>
      <c r="D68" s="57"/>
      <c r="E68" s="57"/>
      <c r="F68" s="57"/>
      <c r="G68" s="600">
        <f>16%*O33</f>
        <v>0</v>
      </c>
      <c r="H68" s="600"/>
      <c r="I68" s="600"/>
      <c r="J68" s="57"/>
      <c r="K68" s="57"/>
      <c r="L68" s="57"/>
      <c r="O68" s="58"/>
      <c r="P68" s="59"/>
      <c r="Q68" s="59"/>
    </row>
    <row r="69" spans="2:17" hidden="1" x14ac:dyDescent="0.25"/>
    <row r="70" spans="2:17" x14ac:dyDescent="0.25">
      <c r="P70" s="1" t="s">
        <v>24</v>
      </c>
    </row>
  </sheetData>
  <sheetProtection algorithmName="SHA-512" hashValue="tzugow2I4zhqmISr6OVC4M8vVy09Z0ONsWmOYE8efY1JFqxeoQjZAiMSaviW3+1ehVf52D7UE7vDRSm4GAMP3Q==" saltValue="TwCatmPKt1FpyDkmNJva5g==" spinCount="100000" sheet="1" selectLockedCells="1"/>
  <customSheetViews>
    <customSheetView guid="{8BBDF041-1EC5-4F43-8AC5-BFD5AE5CB39A}" scale="85" fitToPage="1" printArea="1" hiddenRows="1" hiddenColumns="1" topLeftCell="A37">
      <selection activeCell="F50" sqref="F50:O51"/>
      <pageMargins left="0.19685039370078741" right="0.19685039370078741" top="0.39370078740157483" bottom="0" header="3.937007874015748E-2" footer="0"/>
      <pageSetup paperSize="9" scale="50" orientation="portrait" r:id="rId1"/>
    </customSheetView>
  </customSheetViews>
  <mergeCells count="56">
    <mergeCell ref="B22:E22"/>
    <mergeCell ref="F22:I22"/>
    <mergeCell ref="A1:P4"/>
    <mergeCell ref="B5:P5"/>
    <mergeCell ref="B7:P7"/>
    <mergeCell ref="J22:K22"/>
    <mergeCell ref="E10:P10"/>
    <mergeCell ref="F15:G15"/>
    <mergeCell ref="H15:I15"/>
    <mergeCell ref="J15:K15"/>
    <mergeCell ref="J17:K17"/>
    <mergeCell ref="H17:I17"/>
    <mergeCell ref="F17:G17"/>
    <mergeCell ref="B23:E23"/>
    <mergeCell ref="F23:I23"/>
    <mergeCell ref="J23:K23"/>
    <mergeCell ref="B24:E24"/>
    <mergeCell ref="F24:I24"/>
    <mergeCell ref="J24:K24"/>
    <mergeCell ref="B25:E25"/>
    <mergeCell ref="F25:I25"/>
    <mergeCell ref="J25:K25"/>
    <mergeCell ref="B26:E26"/>
    <mergeCell ref="F26:I26"/>
    <mergeCell ref="J26:K26"/>
    <mergeCell ref="B29:E29"/>
    <mergeCell ref="F29:I29"/>
    <mergeCell ref="J29:K29"/>
    <mergeCell ref="B30:E30"/>
    <mergeCell ref="F30:I30"/>
    <mergeCell ref="J30:K30"/>
    <mergeCell ref="B27:E27"/>
    <mergeCell ref="F27:I27"/>
    <mergeCell ref="J27:K27"/>
    <mergeCell ref="B28:E28"/>
    <mergeCell ref="F28:I28"/>
    <mergeCell ref="J28:K28"/>
    <mergeCell ref="G67:I67"/>
    <mergeCell ref="G68:I68"/>
    <mergeCell ref="B37:P37"/>
    <mergeCell ref="B53:P53"/>
    <mergeCell ref="K66:M66"/>
    <mergeCell ref="B48:P48"/>
    <mergeCell ref="M61:O62"/>
    <mergeCell ref="F50:O51"/>
    <mergeCell ref="F49:O49"/>
    <mergeCell ref="J31:K31"/>
    <mergeCell ref="G55:I55"/>
    <mergeCell ref="C61:H61"/>
    <mergeCell ref="J61:K61"/>
    <mergeCell ref="B32:E32"/>
    <mergeCell ref="F32:I32"/>
    <mergeCell ref="J32:K32"/>
    <mergeCell ref="J33:K33"/>
    <mergeCell ref="B31:E31"/>
    <mergeCell ref="F31:I31"/>
  </mergeCells>
  <conditionalFormatting sqref="N24:O24 N25:N32">
    <cfRule type="expression" dxfId="4" priority="10">
      <formula>$L$24=""</formula>
    </cfRule>
  </conditionalFormatting>
  <conditionalFormatting sqref="N25:O32">
    <cfRule type="expression" dxfId="3" priority="1">
      <formula>$L$23=""</formula>
    </cfRule>
  </conditionalFormatting>
  <conditionalFormatting sqref="O24:O32 N23:O23">
    <cfRule type="expression" dxfId="1" priority="11">
      <formula>$L$23=""</formula>
    </cfRule>
  </conditionalFormatting>
  <pageMargins left="0.19685039370078741" right="0.19685039370078741" top="0.39370078740157483" bottom="0" header="3.937007874015748E-2" footer="0"/>
  <pageSetup paperSize="9" scale="50"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3" id="{BBDFB94D-184E-4CDC-8BB3-D073DCF152EA}">
            <xm:f>'Informations Entreprise'!$AM$37="Abondement unilatéral"</xm:f>
            <x14:dxf>
              <font>
                <color theme="0"/>
              </font>
              <fill>
                <patternFill patternType="solid">
                  <bgColor theme="0"/>
                </patternFill>
              </fill>
              <border>
                <left style="thin">
                  <color rgb="FFC5BCB0"/>
                </left>
                <right/>
                <top/>
                <bottom/>
              </border>
            </x14:dxf>
          </x14:cfRule>
          <xm:sqref>N22:P33</xm:sqref>
        </x14:conditionalFormatting>
        <x14:conditionalFormatting xmlns:xm="http://schemas.microsoft.com/office/excel/2006/main">
          <x14:cfRule type="expression" priority="12" id="{66B5AE68-4E9F-4F53-ADA5-CA9EC92D72E9}">
            <xm:f>'Informations Entreprise'!$AM$37="Abondement unilatéral"</xm:f>
            <x14:dxf>
              <border>
                <left/>
                <right/>
                <top/>
                <bottom/>
                <vertical/>
                <horizontal/>
              </border>
            </x14:dxf>
          </x14:cfRule>
          <xm:sqref>O22:P33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B2DC-7B84-43FB-9554-2FA590EF6D6E}">
  <sheetPr codeName="Feuil2"/>
  <dimension ref="A1"/>
  <sheetViews>
    <sheetView showGridLines="0" workbookViewId="0">
      <selection activeCell="P5" sqref="P5"/>
    </sheetView>
  </sheetViews>
  <sheetFormatPr baseColWidth="10" defaultRowHeight="15" x14ac:dyDescent="0.25"/>
  <sheetData/>
  <sheetProtection algorithmName="SHA-512" hashValue="JrDE52UOeTCUYuJNX4TY6W4kXL8icu0QyREwh7EMwb4Eqw9cGe74SL3w2BC5gOaTnvoY5EERDKkG9YPrftP5xQ==" saltValue="k/flc7yTXtafo01O1TP5ww=="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9156-6C6C-462B-885A-703E8DCAA118}">
  <sheetPr codeName="Feuil15"/>
  <dimension ref="A1:H43"/>
  <sheetViews>
    <sheetView topLeftCell="A4" workbookViewId="0">
      <selection activeCell="A16" sqref="A16"/>
    </sheetView>
  </sheetViews>
  <sheetFormatPr baseColWidth="10" defaultColWidth="11.42578125" defaultRowHeight="15" x14ac:dyDescent="0.25"/>
  <cols>
    <col min="1" max="1" width="58.5703125" style="240" bestFit="1" customWidth="1"/>
    <col min="2" max="16384" width="11.42578125" style="240"/>
  </cols>
  <sheetData>
    <row r="1" spans="1:8" x14ac:dyDescent="0.25">
      <c r="A1" s="389" t="s">
        <v>125</v>
      </c>
    </row>
    <row r="2" spans="1:8" x14ac:dyDescent="0.25">
      <c r="A2" s="390" t="s">
        <v>126</v>
      </c>
    </row>
    <row r="3" spans="1:8" x14ac:dyDescent="0.25">
      <c r="A3" s="390" t="s">
        <v>127</v>
      </c>
    </row>
    <row r="4" spans="1:8" x14ac:dyDescent="0.25">
      <c r="A4" s="390" t="s">
        <v>128</v>
      </c>
      <c r="C4" s="388"/>
      <c r="D4" s="628" t="s">
        <v>114</v>
      </c>
      <c r="E4" s="628"/>
      <c r="F4" s="628"/>
      <c r="G4" s="628"/>
      <c r="H4" s="628"/>
    </row>
    <row r="5" spans="1:8" x14ac:dyDescent="0.25">
      <c r="A5" s="390" t="s">
        <v>163</v>
      </c>
      <c r="C5" s="388"/>
      <c r="D5" s="628"/>
      <c r="E5" s="628"/>
      <c r="F5" s="628"/>
      <c r="G5" s="628"/>
      <c r="H5" s="628"/>
    </row>
    <row r="6" spans="1:8" x14ac:dyDescent="0.25">
      <c r="A6" s="390" t="s">
        <v>164</v>
      </c>
      <c r="C6" s="388"/>
      <c r="D6" s="628"/>
      <c r="E6" s="628"/>
      <c r="F6" s="628"/>
      <c r="G6" s="628"/>
      <c r="H6" s="628"/>
    </row>
    <row r="7" spans="1:8" x14ac:dyDescent="0.25">
      <c r="A7" s="390" t="s">
        <v>165</v>
      </c>
      <c r="C7" s="388"/>
      <c r="D7" s="628"/>
      <c r="E7" s="628"/>
      <c r="F7" s="628"/>
      <c r="G7" s="628"/>
      <c r="H7" s="628"/>
    </row>
    <row r="8" spans="1:8" x14ac:dyDescent="0.25">
      <c r="A8" s="390" t="s">
        <v>166</v>
      </c>
      <c r="C8" s="388"/>
      <c r="D8" s="628"/>
      <c r="E8" s="628"/>
      <c r="F8" s="628"/>
      <c r="G8" s="628"/>
      <c r="H8" s="628"/>
    </row>
    <row r="9" spans="1:8" x14ac:dyDescent="0.25">
      <c r="A9" s="390" t="s">
        <v>187</v>
      </c>
      <c r="C9" s="388"/>
      <c r="D9" s="628"/>
      <c r="E9" s="628"/>
      <c r="F9" s="628"/>
      <c r="G9" s="628"/>
      <c r="H9" s="628"/>
    </row>
    <row r="10" spans="1:8" x14ac:dyDescent="0.25">
      <c r="A10" s="390" t="s">
        <v>167</v>
      </c>
      <c r="C10" s="388"/>
      <c r="D10" s="628"/>
      <c r="E10" s="628"/>
      <c r="F10" s="628"/>
      <c r="G10" s="628"/>
      <c r="H10" s="628"/>
    </row>
    <row r="11" spans="1:8" x14ac:dyDescent="0.25">
      <c r="A11" s="390" t="s">
        <v>168</v>
      </c>
      <c r="C11" s="388"/>
      <c r="D11" s="628"/>
      <c r="E11" s="628"/>
      <c r="F11" s="628"/>
      <c r="G11" s="628"/>
      <c r="H11" s="628"/>
    </row>
    <row r="12" spans="1:8" x14ac:dyDescent="0.25">
      <c r="A12" s="390" t="s">
        <v>169</v>
      </c>
      <c r="C12" s="388"/>
      <c r="D12" s="628"/>
      <c r="E12" s="628"/>
      <c r="F12" s="628"/>
      <c r="G12" s="628"/>
      <c r="H12" s="628"/>
    </row>
    <row r="13" spans="1:8" x14ac:dyDescent="0.25">
      <c r="A13" s="390" t="s">
        <v>170</v>
      </c>
    </row>
    <row r="14" spans="1:8" x14ac:dyDescent="0.25">
      <c r="A14" s="390" t="s">
        <v>171</v>
      </c>
    </row>
    <row r="15" spans="1:8" x14ac:dyDescent="0.25">
      <c r="A15" s="390" t="s">
        <v>172</v>
      </c>
    </row>
    <row r="16" spans="1:8" x14ac:dyDescent="0.25">
      <c r="A16" s="390" t="s">
        <v>173</v>
      </c>
    </row>
    <row r="17" spans="1:1" x14ac:dyDescent="0.25">
      <c r="A17" s="390" t="s">
        <v>129</v>
      </c>
    </row>
    <row r="18" spans="1:1" x14ac:dyDescent="0.25">
      <c r="A18" s="390" t="s">
        <v>130</v>
      </c>
    </row>
    <row r="19" spans="1:1" x14ac:dyDescent="0.25">
      <c r="A19" s="390" t="s">
        <v>131</v>
      </c>
    </row>
    <row r="20" spans="1:1" x14ac:dyDescent="0.25">
      <c r="A20" s="390" t="s">
        <v>132</v>
      </c>
    </row>
    <row r="21" spans="1:1" x14ac:dyDescent="0.25">
      <c r="A21" s="390" t="s">
        <v>133</v>
      </c>
    </row>
    <row r="22" spans="1:1" x14ac:dyDescent="0.25">
      <c r="A22" s="390" t="s">
        <v>134</v>
      </c>
    </row>
    <row r="23" spans="1:1" x14ac:dyDescent="0.25">
      <c r="A23" s="390" t="s">
        <v>135</v>
      </c>
    </row>
    <row r="24" spans="1:1" x14ac:dyDescent="0.25">
      <c r="A24" s="390" t="s">
        <v>136</v>
      </c>
    </row>
    <row r="25" spans="1:1" x14ac:dyDescent="0.25">
      <c r="A25" s="390" t="s">
        <v>137</v>
      </c>
    </row>
    <row r="26" spans="1:1" x14ac:dyDescent="0.25">
      <c r="A26" s="390" t="s">
        <v>138</v>
      </c>
    </row>
    <row r="27" spans="1:1" x14ac:dyDescent="0.25">
      <c r="A27" s="390" t="s">
        <v>139</v>
      </c>
    </row>
    <row r="28" spans="1:1" x14ac:dyDescent="0.25">
      <c r="A28" s="390" t="s">
        <v>140</v>
      </c>
    </row>
    <row r="29" spans="1:1" x14ac:dyDescent="0.25">
      <c r="A29" s="390" t="s">
        <v>141</v>
      </c>
    </row>
    <row r="30" spans="1:1" x14ac:dyDescent="0.25">
      <c r="A30" s="390" t="s">
        <v>142</v>
      </c>
    </row>
    <row r="31" spans="1:1" x14ac:dyDescent="0.25">
      <c r="A31" s="390" t="s">
        <v>143</v>
      </c>
    </row>
    <row r="32" spans="1:1" x14ac:dyDescent="0.25">
      <c r="A32" s="390" t="s">
        <v>144</v>
      </c>
    </row>
    <row r="33" spans="1:1" x14ac:dyDescent="0.25">
      <c r="A33" s="390" t="s">
        <v>145</v>
      </c>
    </row>
    <row r="34" spans="1:1" x14ac:dyDescent="0.25">
      <c r="A34" s="390" t="s">
        <v>146</v>
      </c>
    </row>
    <row r="35" spans="1:1" x14ac:dyDescent="0.25">
      <c r="A35" s="390" t="s">
        <v>147</v>
      </c>
    </row>
    <row r="36" spans="1:1" x14ac:dyDescent="0.25">
      <c r="A36" s="390" t="s">
        <v>148</v>
      </c>
    </row>
    <row r="37" spans="1:1" x14ac:dyDescent="0.25">
      <c r="A37" s="390" t="s">
        <v>149</v>
      </c>
    </row>
    <row r="38" spans="1:1" x14ac:dyDescent="0.25">
      <c r="A38" s="390" t="s">
        <v>150</v>
      </c>
    </row>
    <row r="39" spans="1:1" x14ac:dyDescent="0.25">
      <c r="A39" s="390" t="s">
        <v>151</v>
      </c>
    </row>
    <row r="40" spans="1:1" x14ac:dyDescent="0.25">
      <c r="A40" s="390" t="s">
        <v>152</v>
      </c>
    </row>
    <row r="41" spans="1:1" x14ac:dyDescent="0.25">
      <c r="A41" s="390" t="s">
        <v>153</v>
      </c>
    </row>
    <row r="42" spans="1:1" x14ac:dyDescent="0.25">
      <c r="A42" s="390" t="s">
        <v>154</v>
      </c>
    </row>
    <row r="43" spans="1:1" x14ac:dyDescent="0.25">
      <c r="A43" s="390"/>
    </row>
  </sheetData>
  <sheetProtection algorithmName="SHA-512" hashValue="Fqr3R/IPcaBF8UAsejRsAq4J5gec0LieciiZfqMZPAy2GvlKnvn5Ri4esxl2Nz9s1xdIR4C1keiSnio4l/8mmw==" saltValue="poHg3ev+t4hiROe8C3tQFg==" spinCount="100000" sheet="1" objects="1" scenarios="1"/>
  <mergeCells count="1">
    <mergeCell ref="D4:H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4"/>
  <sheetViews>
    <sheetView showGridLines="0" zoomScale="80" zoomScaleNormal="80" workbookViewId="0">
      <selection activeCell="I38" sqref="I38"/>
    </sheetView>
  </sheetViews>
  <sheetFormatPr baseColWidth="10" defaultColWidth="11.42578125" defaultRowHeight="15" x14ac:dyDescent="0.25"/>
  <cols>
    <col min="1" max="1" width="11.42578125" style="221"/>
    <col min="2" max="2" width="37.5703125" style="68" bestFit="1" customWidth="1"/>
    <col min="3" max="3" width="37.42578125" style="221" bestFit="1" customWidth="1"/>
    <col min="4" max="8" width="11.42578125" style="221"/>
    <col min="9" max="9" width="14.42578125" style="221" bestFit="1" customWidth="1"/>
    <col min="10" max="16384" width="11.42578125" style="221"/>
  </cols>
  <sheetData>
    <row r="1" spans="2:9" x14ac:dyDescent="0.25">
      <c r="I1" s="231" t="s">
        <v>112</v>
      </c>
    </row>
    <row r="2" spans="2:9" x14ac:dyDescent="0.25">
      <c r="B2" s="220" t="s">
        <v>48</v>
      </c>
      <c r="C2" s="224">
        <v>47100</v>
      </c>
      <c r="I2" s="231" t="s">
        <v>100</v>
      </c>
    </row>
    <row r="3" spans="2:9" x14ac:dyDescent="0.25">
      <c r="I3" s="231"/>
    </row>
    <row r="4" spans="2:9" x14ac:dyDescent="0.25">
      <c r="B4" s="632" t="s">
        <v>34</v>
      </c>
      <c r="C4" s="225" t="s">
        <v>38</v>
      </c>
    </row>
    <row r="5" spans="2:9" x14ac:dyDescent="0.25">
      <c r="B5" s="633"/>
      <c r="C5" s="225" t="s">
        <v>39</v>
      </c>
    </row>
    <row r="6" spans="2:9" x14ac:dyDescent="0.25">
      <c r="C6" s="69"/>
    </row>
    <row r="7" spans="2:9" x14ac:dyDescent="0.25">
      <c r="B7" s="632" t="s">
        <v>33</v>
      </c>
      <c r="C7" s="226" t="s">
        <v>28</v>
      </c>
    </row>
    <row r="8" spans="2:9" x14ac:dyDescent="0.25">
      <c r="B8" s="634"/>
      <c r="C8" s="225" t="s">
        <v>4</v>
      </c>
    </row>
    <row r="9" spans="2:9" x14ac:dyDescent="0.25">
      <c r="B9" s="634"/>
      <c r="C9" s="225" t="s">
        <v>5</v>
      </c>
    </row>
    <row r="10" spans="2:9" x14ac:dyDescent="0.25">
      <c r="B10" s="634"/>
      <c r="C10" s="225" t="s">
        <v>175</v>
      </c>
    </row>
    <row r="11" spans="2:9" x14ac:dyDescent="0.25">
      <c r="B11" s="634"/>
      <c r="C11" s="225" t="s">
        <v>6</v>
      </c>
    </row>
    <row r="12" spans="2:9" x14ac:dyDescent="0.25">
      <c r="B12" s="633"/>
      <c r="C12" s="225" t="s">
        <v>49</v>
      </c>
    </row>
    <row r="14" spans="2:9" x14ac:dyDescent="0.25">
      <c r="B14" s="220" t="s">
        <v>47</v>
      </c>
      <c r="C14" s="227">
        <v>9.7000000000000003E-2</v>
      </c>
    </row>
    <row r="16" spans="2:9" x14ac:dyDescent="0.25">
      <c r="B16" s="632" t="s">
        <v>35</v>
      </c>
      <c r="C16" s="225" t="s">
        <v>159</v>
      </c>
    </row>
    <row r="17" spans="1:9" x14ac:dyDescent="0.25">
      <c r="B17" s="634"/>
      <c r="C17" s="225" t="s">
        <v>109</v>
      </c>
    </row>
    <row r="18" spans="1:9" x14ac:dyDescent="0.25">
      <c r="B18" s="634"/>
      <c r="C18" s="225" t="s">
        <v>158</v>
      </c>
    </row>
    <row r="19" spans="1:9" x14ac:dyDescent="0.25">
      <c r="B19" s="633"/>
      <c r="C19" s="225" t="s">
        <v>111</v>
      </c>
    </row>
    <row r="21" spans="1:9" x14ac:dyDescent="0.25">
      <c r="B21" s="629" t="s">
        <v>37</v>
      </c>
      <c r="C21" s="225"/>
    </row>
    <row r="22" spans="1:9" x14ac:dyDescent="0.25">
      <c r="B22" s="629"/>
      <c r="C22" s="225" t="s">
        <v>32</v>
      </c>
    </row>
    <row r="23" spans="1:9" x14ac:dyDescent="0.25">
      <c r="B23" s="629"/>
      <c r="C23" s="225" t="s">
        <v>36</v>
      </c>
    </row>
    <row r="25" spans="1:9" x14ac:dyDescent="0.25">
      <c r="A25" s="228"/>
      <c r="B25" s="229" t="s">
        <v>45</v>
      </c>
      <c r="C25" s="63" t="s">
        <v>42</v>
      </c>
      <c r="D25" s="635" t="s">
        <v>43</v>
      </c>
      <c r="E25" s="636"/>
    </row>
    <row r="26" spans="1:9" x14ac:dyDescent="0.25">
      <c r="A26" s="228"/>
      <c r="B26" s="229" t="s">
        <v>44</v>
      </c>
      <c r="C26" s="70">
        <f>'Informations Entreprise'!$Q$22*'Informations Entreprise'!$AC$22*90.3%</f>
        <v>0</v>
      </c>
      <c r="D26" s="630">
        <f>'Informations Entreprise'!$Q$26*'Informations Entreprise'!$AC$26*90.3%</f>
        <v>0</v>
      </c>
      <c r="E26" s="631"/>
      <c r="G26" s="222"/>
      <c r="I26" s="222"/>
    </row>
    <row r="27" spans="1:9" x14ac:dyDescent="0.25">
      <c r="A27" s="228"/>
      <c r="B27" s="229" t="s">
        <v>46</v>
      </c>
      <c r="C27" s="70">
        <f>'Informations Entreprise'!$Q$22*'Informations Entreprise'!$AC$22*100%</f>
        <v>0</v>
      </c>
      <c r="D27" s="630">
        <f>'Informations Entreprise'!$Q$26*'Informations Entreprise'!$AC$26*100%</f>
        <v>0</v>
      </c>
      <c r="E27" s="631"/>
    </row>
    <row r="28" spans="1:9" x14ac:dyDescent="0.25">
      <c r="A28" s="228"/>
      <c r="B28" s="221"/>
      <c r="C28" s="223"/>
      <c r="D28" s="230"/>
      <c r="E28" s="223"/>
      <c r="F28" s="223"/>
      <c r="G28" s="223"/>
      <c r="H28" s="230"/>
      <c r="I28" s="223"/>
    </row>
    <row r="29" spans="1:9" x14ac:dyDescent="0.25">
      <c r="B29" s="629" t="s">
        <v>177</v>
      </c>
      <c r="C29" s="225"/>
    </row>
    <row r="30" spans="1:9" x14ac:dyDescent="0.25">
      <c r="B30" s="629"/>
      <c r="C30" s="235" t="s">
        <v>178</v>
      </c>
    </row>
    <row r="31" spans="1:9" x14ac:dyDescent="0.25">
      <c r="B31" s="629"/>
      <c r="C31" s="235" t="s">
        <v>179</v>
      </c>
    </row>
    <row r="33" spans="2:3" x14ac:dyDescent="0.25">
      <c r="B33" s="629" t="s">
        <v>182</v>
      </c>
      <c r="C33" s="235" t="s">
        <v>183</v>
      </c>
    </row>
    <row r="34" spans="2:3" x14ac:dyDescent="0.25">
      <c r="B34" s="629"/>
      <c r="C34" s="235" t="s">
        <v>184</v>
      </c>
    </row>
  </sheetData>
  <customSheetViews>
    <customSheetView guid="{8BBDF041-1EC5-4F43-8AC5-BFD5AE5CB39A}" scale="80" showGridLines="0" state="hidden">
      <selection activeCell="J21" sqref="J21"/>
      <pageMargins left="0.7" right="0.7" top="0.75" bottom="0.75" header="0.3" footer="0.3"/>
      <pageSetup paperSize="9" orientation="portrait" r:id="rId1"/>
    </customSheetView>
  </customSheetViews>
  <mergeCells count="9">
    <mergeCell ref="B29:B31"/>
    <mergeCell ref="B33:B34"/>
    <mergeCell ref="D27:E27"/>
    <mergeCell ref="B4:B5"/>
    <mergeCell ref="B7:B12"/>
    <mergeCell ref="B16:B19"/>
    <mergeCell ref="B21:B23"/>
    <mergeCell ref="D25:E25"/>
    <mergeCell ref="D26:E2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G569"/>
  <sheetViews>
    <sheetView showZeros="0" zoomScaleNormal="100" workbookViewId="0">
      <selection activeCell="M15" sqref="M15:Y1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ustomWidth="1"/>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177</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180</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174</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8">
        <f>SUM(R36:AB79)</f>
        <v>0</v>
      </c>
      <c r="M86" s="559"/>
      <c r="N86" s="559"/>
      <c r="O86" s="559"/>
      <c r="P86" s="559"/>
      <c r="Q86" s="560"/>
      <c r="R86" s="288"/>
      <c r="S86" s="288"/>
      <c r="T86" s="289"/>
      <c r="U86" s="591" t="s">
        <v>79</v>
      </c>
      <c r="V86" s="591"/>
      <c r="W86" s="288"/>
      <c r="X86" s="558">
        <f>IF(AND(AH24="Abondement unilatéral",M15="Salarié"),(SUM(AC36:AL79)+AN44)*0.903,(SUM(AC36:AL79)+AN44))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2"/>
      <c r="AL117" s="592"/>
      <c r="AM117" s="592"/>
      <c r="AN117" s="592"/>
      <c r="AO117" s="592"/>
      <c r="AP117" s="592"/>
      <c r="AQ117" s="592"/>
      <c r="AR117" s="592"/>
      <c r="AS117" s="592"/>
      <c r="AT117" s="592"/>
      <c r="AU117" s="592"/>
      <c r="AV117" s="592"/>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2"/>
      <c r="AL118" s="592"/>
      <c r="AM118" s="592"/>
      <c r="AN118" s="592"/>
      <c r="AO118" s="592"/>
      <c r="AP118" s="592"/>
      <c r="AQ118" s="592"/>
      <c r="AR118" s="592"/>
      <c r="AS118" s="592"/>
      <c r="AT118" s="592"/>
      <c r="AU118" s="592"/>
      <c r="AV118" s="592"/>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2"/>
      <c r="AL119" s="592"/>
      <c r="AM119" s="592"/>
      <c r="AN119" s="592"/>
      <c r="AO119" s="592"/>
      <c r="AP119" s="592"/>
      <c r="AQ119" s="592"/>
      <c r="AR119" s="592"/>
      <c r="AS119" s="592"/>
      <c r="AT119" s="592"/>
      <c r="AU119" s="592"/>
      <c r="AV119" s="592"/>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2"/>
      <c r="AL120" s="592"/>
      <c r="AM120" s="592"/>
      <c r="AN120" s="592"/>
      <c r="AO120" s="592"/>
      <c r="AP120" s="592"/>
      <c r="AQ120" s="592"/>
      <c r="AR120" s="592"/>
      <c r="AS120" s="592"/>
      <c r="AT120" s="592"/>
      <c r="AU120" s="592"/>
      <c r="AV120" s="592"/>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2"/>
      <c r="AL121" s="592"/>
      <c r="AM121" s="592"/>
      <c r="AN121" s="592"/>
      <c r="AO121" s="592"/>
      <c r="AP121" s="592"/>
      <c r="AQ121" s="592"/>
      <c r="AR121" s="592"/>
      <c r="AS121" s="592"/>
      <c r="AT121" s="592"/>
      <c r="AU121" s="592"/>
      <c r="AV121" s="592"/>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2"/>
      <c r="AL122" s="592"/>
      <c r="AM122" s="592"/>
      <c r="AN122" s="592"/>
      <c r="AO122" s="592"/>
      <c r="AP122" s="592"/>
      <c r="AQ122" s="592"/>
      <c r="AR122" s="592"/>
      <c r="AS122" s="592"/>
      <c r="AT122" s="592"/>
      <c r="AU122" s="592"/>
      <c r="AV122" s="592"/>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186</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BOQk9JbztXolmRCuSWiC9RHMdJSfAaLWevZpWdWVDP+kBSeQYijsZM4NtNOZa0iQvzNJ9x8n5+lS1nhhiTl6bA==" saltValue="TtMULKmZvIr7ZIiLN53YUw==" spinCount="100000" sheet="1" objects="1" scenarios="1"/>
  <customSheetViews>
    <customSheetView guid="{8BBDF041-1EC5-4F43-8AC5-BFD5AE5CB39A}" showPageBreaks="1" zeroValues="0" fitToPage="1" printArea="1" hiddenRows="1" topLeftCell="A64">
      <selection activeCell="B93" sqref="B93:AW93"/>
      <colBreaks count="1" manualBreakCount="1">
        <brk id="61" max="1048575" man="1"/>
      </colBreaks>
      <pageMargins left="0" right="0" top="0" bottom="0" header="0" footer="0"/>
      <printOptions horizontalCentered="1" verticalCentered="1"/>
      <pageSetup paperSize="9" scale="56" fitToWidth="0" orientation="portrait" r:id="rId1"/>
    </customSheetView>
  </customSheetViews>
  <mergeCells count="137">
    <mergeCell ref="AC64:AL65"/>
    <mergeCell ref="AZ57:BI57"/>
    <mergeCell ref="B58:Q59"/>
    <mergeCell ref="R58:AB59"/>
    <mergeCell ref="AC58:AL59"/>
    <mergeCell ref="AZ59:BG59"/>
    <mergeCell ref="B60:Q61"/>
    <mergeCell ref="R60:AB61"/>
    <mergeCell ref="AC60:AL61"/>
    <mergeCell ref="B62:Q63"/>
    <mergeCell ref="R62:AB63"/>
    <mergeCell ref="AC62:AL63"/>
    <mergeCell ref="M132:AW133"/>
    <mergeCell ref="B104:AW104"/>
    <mergeCell ref="B106:AW106"/>
    <mergeCell ref="B110:AW114"/>
    <mergeCell ref="G116:AI119"/>
    <mergeCell ref="B126:AW130"/>
    <mergeCell ref="B32:AW32"/>
    <mergeCell ref="B33:Q35"/>
    <mergeCell ref="R33:AB35"/>
    <mergeCell ref="AC33:AW33"/>
    <mergeCell ref="AC34:AL35"/>
    <mergeCell ref="AM34:AW35"/>
    <mergeCell ref="B46:Q47"/>
    <mergeCell ref="B48:Q49"/>
    <mergeCell ref="B50:Q51"/>
    <mergeCell ref="B66:Q67"/>
    <mergeCell ref="B68:Q69"/>
    <mergeCell ref="AC50:AL51"/>
    <mergeCell ref="AC66:AL67"/>
    <mergeCell ref="L86:Q86"/>
    <mergeCell ref="U86:V86"/>
    <mergeCell ref="B90:AW90"/>
    <mergeCell ref="AK117:AV122"/>
    <mergeCell ref="B82:AW82"/>
    <mergeCell ref="AK86:AO86"/>
    <mergeCell ref="X84:AC84"/>
    <mergeCell ref="L84:P84"/>
    <mergeCell ref="X86:AC86"/>
    <mergeCell ref="B109:AW109"/>
    <mergeCell ref="B89:AW89"/>
    <mergeCell ref="AC121:AD121"/>
    <mergeCell ref="D96:AO100"/>
    <mergeCell ref="AP96:AW99"/>
    <mergeCell ref="C121:G121"/>
    <mergeCell ref="L121:R121"/>
    <mergeCell ref="W121:X121"/>
    <mergeCell ref="AF88:AH88"/>
    <mergeCell ref="L88:N88"/>
    <mergeCell ref="G88:J88"/>
    <mergeCell ref="AI84:AP84"/>
    <mergeCell ref="AK116:AV116"/>
    <mergeCell ref="M28:Y28"/>
    <mergeCell ref="M22:Y22"/>
    <mergeCell ref="M24:Y24"/>
    <mergeCell ref="B20:AW20"/>
    <mergeCell ref="M26:Y26"/>
    <mergeCell ref="AH22:AV22"/>
    <mergeCell ref="AH24:AV24"/>
    <mergeCell ref="AN48:AV68"/>
    <mergeCell ref="AN70:AV72"/>
    <mergeCell ref="AC70:AL71"/>
    <mergeCell ref="AC72:AL73"/>
    <mergeCell ref="R66:AB67"/>
    <mergeCell ref="AC68:AL69"/>
    <mergeCell ref="B52:Q53"/>
    <mergeCell ref="R52:AB53"/>
    <mergeCell ref="AC52:AL53"/>
    <mergeCell ref="B54:Q55"/>
    <mergeCell ref="R54:AB55"/>
    <mergeCell ref="AC54:AL55"/>
    <mergeCell ref="B56:Q57"/>
    <mergeCell ref="R56:AB57"/>
    <mergeCell ref="AC56:AL57"/>
    <mergeCell ref="B64:Q65"/>
    <mergeCell ref="R64:AB65"/>
    <mergeCell ref="B1:AW1"/>
    <mergeCell ref="B3:AW3"/>
    <mergeCell ref="M7:Y7"/>
    <mergeCell ref="M13:Q13"/>
    <mergeCell ref="R13:S13"/>
    <mergeCell ref="M15:Y15"/>
    <mergeCell ref="M11:Y11"/>
    <mergeCell ref="AH5:AV5"/>
    <mergeCell ref="AH7:AV7"/>
    <mergeCell ref="AH9:AV9"/>
    <mergeCell ref="AH15:AV15"/>
    <mergeCell ref="T13:Y13"/>
    <mergeCell ref="AH11:AV11"/>
    <mergeCell ref="M5:Q5"/>
    <mergeCell ref="T5:Y5"/>
    <mergeCell ref="R5:S5"/>
    <mergeCell ref="M9:Q9"/>
    <mergeCell ref="AH13:AV13"/>
    <mergeCell ref="BL35:BQ35"/>
    <mergeCell ref="R36:AB37"/>
    <mergeCell ref="R38:AB39"/>
    <mergeCell ref="R40:AB41"/>
    <mergeCell ref="R42:AB43"/>
    <mergeCell ref="R44:AB45"/>
    <mergeCell ref="B36:Q37"/>
    <mergeCell ref="B38:Q39"/>
    <mergeCell ref="B40:Q41"/>
    <mergeCell ref="B42:Q43"/>
    <mergeCell ref="B44:Q45"/>
    <mergeCell ref="AN38:AV40"/>
    <mergeCell ref="AN44:AV45"/>
    <mergeCell ref="AC36:AL37"/>
    <mergeCell ref="AC38:AL39"/>
    <mergeCell ref="AC40:AL41"/>
    <mergeCell ref="AC42:AL43"/>
    <mergeCell ref="AC44:AL45"/>
    <mergeCell ref="AC74:AL75"/>
    <mergeCell ref="R50:AB51"/>
    <mergeCell ref="AZ71:BI71"/>
    <mergeCell ref="AZ73:BG73"/>
    <mergeCell ref="AC76:AL77"/>
    <mergeCell ref="AC78:AL79"/>
    <mergeCell ref="M17:Y17"/>
    <mergeCell ref="G92:AE92"/>
    <mergeCell ref="G94:AE94"/>
    <mergeCell ref="R46:AB47"/>
    <mergeCell ref="R48:AB49"/>
    <mergeCell ref="B70:Q71"/>
    <mergeCell ref="B72:Q73"/>
    <mergeCell ref="B74:Q75"/>
    <mergeCell ref="B76:Q77"/>
    <mergeCell ref="B78:Q79"/>
    <mergeCell ref="R74:AB75"/>
    <mergeCell ref="R76:AB77"/>
    <mergeCell ref="R78:AB79"/>
    <mergeCell ref="AC46:AL47"/>
    <mergeCell ref="AC48:AL49"/>
    <mergeCell ref="R68:AB69"/>
    <mergeCell ref="R70:AB71"/>
    <mergeCell ref="R72:AB73"/>
  </mergeCells>
  <dataValidations xWindow="447" yWindow="434" count="11">
    <dataValidation allowBlank="1" showInputMessage="1" showErrorMessage="1" prompt="Merci d'indiquer vos noms et prénoms en majuscules" sqref="Z10 Z7:Z8" xr:uid="{FDCF5684-15CE-49F5-8D4C-47285E0C970B}"/>
    <dataValidation allowBlank="1" showInputMessage="1" showErrorMessage="1" promptTitle="Numéro sécurité sociale" prompt="Données obligatoires" sqref="AA6 AA23" xr:uid="{B7C796CA-097E-430A-A023-D64E0D6285EE}"/>
    <dataValidation allowBlank="1" showInputMessage="1" showErrorMessage="1" sqref="AW13:IA13 AK19 AN19:AW19 Z28:IA28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BCA1F492-0B77-4019-9E2C-821436A08761}"/>
    <dataValidation allowBlank="1" showErrorMessage="1" promptTitle="Optiion gestion pilotée du PERCO" sqref="AW105 AW115 AW101:AW103 AW107:AW108"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91 AW80:AW88" xr:uid="{E6406ED5-087E-4320-8843-32CB8B998983}">
      <formula1>$Q$151:$Q$152</formula1>
    </dataValidation>
    <dataValidation type="list" allowBlank="1" showInputMessage="1" showErrorMessage="1" sqref="M15:Y15" xr:uid="{65F759CB-064B-4A8B-BAEE-0ADB6B6E060D}">
      <formula1>$P$145:$P$147</formula1>
    </dataValidation>
    <dataValidation type="list" allowBlank="1" showInputMessage="1" showErrorMessage="1" sqref="C116" xr:uid="{10C66E3C-B19F-4618-A958-9CBBD192A9FA}">
      <formula1>$R$158:$R$159</formula1>
    </dataValidation>
    <dataValidation errorStyle="information" allowBlank="1" showInputMessage="1" showErrorMessage="1" error="Données non valides" promptTitle="Données nécessaires" sqref="M22:Y22" xr:uid="{8C14FE28-DBFC-4A37-A4B7-1733C31283E8}"/>
    <dataValidation type="textLength" allowBlank="1" showInputMessage="1" showErrorMessage="1" prompt="Compris en 13 et 15 caractères (la clé n'est pas obligatoire)_x000a_" sqref="M7:Y7" xr:uid="{D5412E1C-DC81-4285-829F-A11F494D9849}">
      <formula1>13</formula1>
      <formula2>15</formula2>
    </dataValidation>
    <dataValidation errorStyle="information" allowBlank="1" showInputMessage="1" showErrorMessage="1" error="Données non valides" sqref="AH13:AV13" xr:uid="{58792E20-F15E-4735-AAA1-E82C0FCA9B57}"/>
  </dataValidations>
  <hyperlinks>
    <hyperlink ref="AP96:AW99" location="'Modalités de versement'!A1" display="Plus d'information &gt;" xr:uid="{5F16EA0A-B9ED-4EC4-B3FB-B89CD186BB76}"/>
  </hyperlinks>
  <printOptions horizontalCentered="1" verticalCentered="1"/>
  <pageMargins left="0" right="0" top="0" bottom="0" header="0" footer="0"/>
  <pageSetup paperSize="9" scale="54" fitToWidth="0" orientation="portrait" r:id="rId2"/>
  <colBreaks count="1" manualBreakCount="1">
    <brk id="61" max="1048575" man="1"/>
  </colBreaks>
  <ignoredErrors>
    <ignoredError sqref="M22 M24 M2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28" r:id="rId5" name="Check Box 8">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5129" r:id="rId6" name="Check Box 9">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xWindow="447" yWindow="434" count="2">
        <x14:dataValidation type="list" allowBlank="1" showInputMessage="1" showErrorMessage="1" xr:uid="{CCA8BC50-7157-46A3-845F-3CA11265AB02}">
          <x14:formula1>
            <xm:f>Données!$C$16:$C$19</xm:f>
          </x14:formula1>
          <xm:sqref>AN38</xm:sqref>
        </x14:dataValidation>
        <x14:dataValidation type="list" allowBlank="1" showInputMessage="1" showErrorMessage="1" xr:uid="{AC1F6AA7-B18F-44FA-9271-38820FA076D5}">
          <x14:formula1>
            <xm:f>Données!$C$29:$C$31</xm:f>
          </x14:formula1>
          <xm:sqref>M17:Y17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G569"/>
  <sheetViews>
    <sheetView showZeros="0" zoomScaleNormal="100" workbookViewId="0">
      <selection activeCell="AN44" sqref="AN44:AV4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177</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180</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174</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8">
        <f>SUM(R36:AB79)</f>
        <v>0</v>
      </c>
      <c r="M86" s="559"/>
      <c r="N86" s="559"/>
      <c r="O86" s="559"/>
      <c r="P86" s="559"/>
      <c r="Q86" s="560"/>
      <c r="R86" s="288"/>
      <c r="S86" s="288"/>
      <c r="T86" s="289"/>
      <c r="U86" s="591" t="s">
        <v>79</v>
      </c>
      <c r="V86" s="591"/>
      <c r="W86" s="288"/>
      <c r="X86" s="558">
        <f>IF(AND(AH24="Abondement unilatéral",M15="Salarié"),(SUM(AC36:AL79)+AN44)*0.903,(SUM(AC36:AL79)+AN44))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2"/>
      <c r="AL117" s="592"/>
      <c r="AM117" s="592"/>
      <c r="AN117" s="592"/>
      <c r="AO117" s="592"/>
      <c r="AP117" s="592"/>
      <c r="AQ117" s="592"/>
      <c r="AR117" s="592"/>
      <c r="AS117" s="592"/>
      <c r="AT117" s="592"/>
      <c r="AU117" s="592"/>
      <c r="AV117" s="592"/>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2"/>
      <c r="AL118" s="592"/>
      <c r="AM118" s="592"/>
      <c r="AN118" s="592"/>
      <c r="AO118" s="592"/>
      <c r="AP118" s="592"/>
      <c r="AQ118" s="592"/>
      <c r="AR118" s="592"/>
      <c r="AS118" s="592"/>
      <c r="AT118" s="592"/>
      <c r="AU118" s="592"/>
      <c r="AV118" s="592"/>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2"/>
      <c r="AL119" s="592"/>
      <c r="AM119" s="592"/>
      <c r="AN119" s="592"/>
      <c r="AO119" s="592"/>
      <c r="AP119" s="592"/>
      <c r="AQ119" s="592"/>
      <c r="AR119" s="592"/>
      <c r="AS119" s="592"/>
      <c r="AT119" s="592"/>
      <c r="AU119" s="592"/>
      <c r="AV119" s="592"/>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2"/>
      <c r="AL120" s="592"/>
      <c r="AM120" s="592"/>
      <c r="AN120" s="592"/>
      <c r="AO120" s="592"/>
      <c r="AP120" s="592"/>
      <c r="AQ120" s="592"/>
      <c r="AR120" s="592"/>
      <c r="AS120" s="592"/>
      <c r="AT120" s="592"/>
      <c r="AU120" s="592"/>
      <c r="AV120" s="592"/>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2"/>
      <c r="AL121" s="592"/>
      <c r="AM121" s="592"/>
      <c r="AN121" s="592"/>
      <c r="AO121" s="592"/>
      <c r="AP121" s="592"/>
      <c r="AQ121" s="592"/>
      <c r="AR121" s="592"/>
      <c r="AS121" s="592"/>
      <c r="AT121" s="592"/>
      <c r="AU121" s="592"/>
      <c r="AV121" s="592"/>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2"/>
      <c r="AL122" s="592"/>
      <c r="AM122" s="592"/>
      <c r="AN122" s="592"/>
      <c r="AO122" s="592"/>
      <c r="AP122" s="592"/>
      <c r="AQ122" s="592"/>
      <c r="AR122" s="592"/>
      <c r="AS122" s="592"/>
      <c r="AT122" s="592"/>
      <c r="AU122" s="592"/>
      <c r="AV122" s="592"/>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186</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zkx7dBLRZ2FsGK1IJt9EGro9RrNRmD1hrVj7IGexBBcdmE0rbjm/8OEOZ6PSlazt/OR1k+pYBlOWHPxfD4D5Tw==" saltValue="uAHRGPFQqb4ozMbg0ua1iA==" spinCount="100000" sheet="1" objects="1" scenarios="1"/>
  <customSheetViews>
    <customSheetView guid="{8BBDF041-1EC5-4F43-8AC5-BFD5AE5CB39A}" showPageBreaks="1" zeroValues="0" fitToPage="1" printArea="1" hiddenRows="1" topLeftCell="A57">
      <selection activeCell="BE67" sqref="BE67"/>
      <colBreaks count="1" manualBreakCount="1">
        <brk id="50" max="1048575" man="1"/>
      </colBreaks>
      <pageMargins left="0" right="0" top="0" bottom="0" header="0" footer="0"/>
      <printOptions horizontalCentered="1" verticalCentered="1"/>
      <pageSetup paperSize="9" scale="57"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822D8F0B-8848-4C79-A311-CD136CCE32CD}"/>
    <dataValidation allowBlank="1" showErrorMessage="1" promptTitle="Optiion gestion pilotée du PERCO" sqref="AW105 AW115 AW101:AW103 AW107:AW108" xr:uid="{CAEC110C-3D08-4268-B155-65AC6CE8930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47ABB2AF-2667-443A-B55F-2A80C9830CF9}"/>
    <dataValidation allowBlank="1" showInputMessage="1" showErrorMessage="1" sqref="AW13:IA13 AK19 AN19:AW19 Z28:IA28 AU14" xr:uid="{014C527B-4136-4489-AE04-A218BB34237A}"/>
    <dataValidation allowBlank="1" showInputMessage="1" showErrorMessage="1" promptTitle="Numéro sécurité sociale" prompt="Données obligatoires" sqref="AA6 AA23" xr:uid="{966ED951-AE92-4898-A0C5-CC22AF70E890}"/>
    <dataValidation allowBlank="1" showInputMessage="1" showErrorMessage="1" prompt="Merci d'indiquer vos noms et prénoms en majuscules" sqref="Z10 Z7:Z8" xr:uid="{610587B2-A518-4836-B940-FC2F1AE9B4B1}"/>
    <dataValidation errorStyle="information" allowBlank="1" showInputMessage="1" showErrorMessage="1" error="Données non valides" sqref="AH13:AV13" xr:uid="{5B51A4ED-9EEF-4006-99C2-E23B40E62853}"/>
    <dataValidation type="textLength" allowBlank="1" showInputMessage="1" showErrorMessage="1" prompt="Compris en 13 et 15 caractères (la clé n'est pas obligatoire)_x000a_" sqref="M7:Y7" xr:uid="{939FE68C-ADB3-4CD4-817D-3FEA1034B69C}">
      <formula1>13</formula1>
      <formula2>15</formula2>
    </dataValidation>
    <dataValidation type="list" allowBlank="1" showInputMessage="1" showErrorMessage="1" sqref="C116" xr:uid="{97AEC2D3-9740-4E11-BAD0-82792A0EAB16}">
      <formula1>$R$158:$R$159</formula1>
    </dataValidation>
    <dataValidation type="list" allowBlank="1" showInputMessage="1" showErrorMessage="1" sqref="M15:Y15" xr:uid="{A173053D-F945-48F7-BF36-F9FC10207F77}">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EFC30432-B905-48C8-AB40-41734FD42BAA}">
      <formula1>$Q$151:$Q$152</formula1>
    </dataValidation>
  </dataValidations>
  <hyperlinks>
    <hyperlink ref="AP96:AW99" location="'Modalités de versement'!A1" display="Plus d'information &gt;" xr:uid="{A5AF5241-85B5-4125-B054-4D51D8647081}"/>
  </hyperlinks>
  <printOptions horizontalCentered="1" verticalCentered="1"/>
  <pageMargins left="0" right="0" top="0" bottom="0" header="0" footer="0"/>
  <pageSetup paperSize="9" scale="57"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6165" r:id="rId5"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6166" r:id="rId6"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996ACDE-8CAF-4C6C-B89E-E5B8D283E0AA}">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12C9C035-B50C-40F1-AEBB-D8DEA3E32AA2}">
          <x14:formula1>
            <xm:f>Données!$C$16:$C$19</xm:f>
          </x14:formula1>
          <xm:sqref>AN38</xm:sqref>
        </x14:dataValidation>
        <x14:dataValidation type="list" allowBlank="1" showInputMessage="1" showErrorMessage="1" xr:uid="{7883D9D8-B039-4BD4-9EC9-28795C7E238D}">
          <x14:formula1>
            <xm:f>Données!$C$29:$C$31</xm:f>
          </x14:formula1>
          <xm:sqref>M17:Y17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G569"/>
  <sheetViews>
    <sheetView showZeros="0" topLeftCell="A66" zoomScaleNormal="100" workbookViewId="0">
      <selection activeCell="X86" sqref="X86:AC86"/>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177</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180</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39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174</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8">
        <f>SUM(R36:AB79)</f>
        <v>0</v>
      </c>
      <c r="M86" s="559"/>
      <c r="N86" s="559"/>
      <c r="O86" s="559"/>
      <c r="P86" s="559"/>
      <c r="Q86" s="560"/>
      <c r="R86" s="288"/>
      <c r="S86" s="288"/>
      <c r="T86" s="289"/>
      <c r="U86" s="591" t="s">
        <v>79</v>
      </c>
      <c r="V86" s="591"/>
      <c r="W86" s="288"/>
      <c r="X86" s="558">
        <f>IF(AND(AH24="Abondement unilatéral",M15="Salarié"),(SUM(AC36:AL79)+AN44)*0.903,(SUM(AC36:AL79)+AN44))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2"/>
      <c r="AL117" s="592"/>
      <c r="AM117" s="592"/>
      <c r="AN117" s="592"/>
      <c r="AO117" s="592"/>
      <c r="AP117" s="592"/>
      <c r="AQ117" s="592"/>
      <c r="AR117" s="592"/>
      <c r="AS117" s="592"/>
      <c r="AT117" s="592"/>
      <c r="AU117" s="592"/>
      <c r="AV117" s="592"/>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2"/>
      <c r="AL118" s="592"/>
      <c r="AM118" s="592"/>
      <c r="AN118" s="592"/>
      <c r="AO118" s="592"/>
      <c r="AP118" s="592"/>
      <c r="AQ118" s="592"/>
      <c r="AR118" s="592"/>
      <c r="AS118" s="592"/>
      <c r="AT118" s="592"/>
      <c r="AU118" s="592"/>
      <c r="AV118" s="592"/>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2"/>
      <c r="AL119" s="592"/>
      <c r="AM119" s="592"/>
      <c r="AN119" s="592"/>
      <c r="AO119" s="592"/>
      <c r="AP119" s="592"/>
      <c r="AQ119" s="592"/>
      <c r="AR119" s="592"/>
      <c r="AS119" s="592"/>
      <c r="AT119" s="592"/>
      <c r="AU119" s="592"/>
      <c r="AV119" s="592"/>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2"/>
      <c r="AL120" s="592"/>
      <c r="AM120" s="592"/>
      <c r="AN120" s="592"/>
      <c r="AO120" s="592"/>
      <c r="AP120" s="592"/>
      <c r="AQ120" s="592"/>
      <c r="AR120" s="592"/>
      <c r="AS120" s="592"/>
      <c r="AT120" s="592"/>
      <c r="AU120" s="592"/>
      <c r="AV120" s="592"/>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2"/>
      <c r="AL121" s="592"/>
      <c r="AM121" s="592"/>
      <c r="AN121" s="592"/>
      <c r="AO121" s="592"/>
      <c r="AP121" s="592"/>
      <c r="AQ121" s="592"/>
      <c r="AR121" s="592"/>
      <c r="AS121" s="592"/>
      <c r="AT121" s="592"/>
      <c r="AU121" s="592"/>
      <c r="AV121" s="592"/>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2"/>
      <c r="AL122" s="592"/>
      <c r="AM122" s="592"/>
      <c r="AN122" s="592"/>
      <c r="AO122" s="592"/>
      <c r="AP122" s="592"/>
      <c r="AQ122" s="592"/>
      <c r="AR122" s="592"/>
      <c r="AS122" s="592"/>
      <c r="AT122" s="592"/>
      <c r="AU122" s="592"/>
      <c r="AV122" s="592"/>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186</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znBikw7di4saldkKVqdfNW18ywoD52GuemP6ATWWwDhnG5OUkma10kyZvS21eoImLPGnx8lgiG1Np7qTb03QMw==" saltValue="YW8q/YCPzCGgTmnPDDl7Iw==" spinCount="100000" sheet="1" objects="1" scenarios="1"/>
  <customSheetViews>
    <customSheetView guid="{8BBDF041-1EC5-4F43-8AC5-BFD5AE5CB39A}" scale="60" showPageBreaks="1" zeroValues="0" fitToPage="1" printArea="1" hiddenRows="1" view="pageBreakPreview">
      <selection activeCell="X17" sqref="X17"/>
      <colBreaks count="1" manualBreakCount="1">
        <brk id="50" max="1048575" man="1"/>
      </colBreaks>
      <pageMargins left="0" right="0" top="0" bottom="0" header="0" footer="0"/>
      <printOptions horizontalCentered="1" verticalCentered="1"/>
      <pageSetup paperSize="9" scale="57" fitToWidth="0"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6431E1FB-7955-4B63-8DA1-43AE067AC0C9}"/>
    <dataValidation allowBlank="1" showErrorMessage="1" promptTitle="Optiion gestion pilotée du PERCO" sqref="AW105 AW115 AW101:AW103 AW107:AW108" xr:uid="{A57FB3D8-F46A-443F-BA35-0E562E253538}"/>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F41A8EE7-E473-4835-9D0D-52619F474A91}"/>
    <dataValidation allowBlank="1" showInputMessage="1" showErrorMessage="1" sqref="AW13:IA13 AK19 AN19:AW19 Z28:IA28 AU14" xr:uid="{D05B855F-7576-4F6F-BC08-E095548CFD08}"/>
    <dataValidation allowBlank="1" showInputMessage="1" showErrorMessage="1" promptTitle="Numéro sécurité sociale" prompt="Données obligatoires" sqref="AA6 AA23" xr:uid="{60BF0269-EB97-4D91-8266-4024757443E9}"/>
    <dataValidation allowBlank="1" showInputMessage="1" showErrorMessage="1" prompt="Merci d'indiquer vos noms et prénoms en majuscules" sqref="Z10 Z7:Z8" xr:uid="{34F12970-B60C-4B1D-828D-C48D5B8DD80B}"/>
    <dataValidation errorStyle="information" allowBlank="1" showInputMessage="1" showErrorMessage="1" error="Données non valides" sqref="AH13:AV13" xr:uid="{445F2DD8-9EAD-4482-894A-8BD6AF478334}"/>
    <dataValidation type="textLength" allowBlank="1" showInputMessage="1" showErrorMessage="1" prompt="Compris en 13 et 15 caractères (la clé n'est pas obligatoire)_x000a_" sqref="M7:Y7" xr:uid="{A5CA56D7-C0D4-4819-8604-8661A589BCF4}">
      <formula1>13</formula1>
      <formula2>15</formula2>
    </dataValidation>
    <dataValidation type="list" allowBlank="1" showInputMessage="1" showErrorMessage="1" sqref="C116" xr:uid="{7BF21B26-C57A-4650-81BE-672E3EDA63A3}">
      <formula1>$R$158:$R$159</formula1>
    </dataValidation>
    <dataValidation type="list" allowBlank="1" showInputMessage="1" showErrorMessage="1" sqref="M15:Y15" xr:uid="{6DE50604-53A5-4922-B58B-475D475D1C06}">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A5399C75-1DE1-4FD9-95E4-8C30CA6CE65F}">
      <formula1>$Q$151:$Q$152</formula1>
    </dataValidation>
  </dataValidations>
  <hyperlinks>
    <hyperlink ref="AP96:AW99" location="'Modalités de versement'!A1" display="Plus d'information &gt;" xr:uid="{EA3DB456-C530-4A34-93F8-3E444B77D812}"/>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284" r:id="rId5"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1285" r:id="rId6"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E4B3F92-D6D1-40D2-9206-E0FAB3AC4168}">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09D427F-6514-43EE-BCB8-D053C583C18F}">
          <x14:formula1>
            <xm:f>Données!$C$16:$C$19</xm:f>
          </x14:formula1>
          <xm:sqref>AN38</xm:sqref>
        </x14:dataValidation>
        <x14:dataValidation type="list" allowBlank="1" showInputMessage="1" showErrorMessage="1" xr:uid="{78BC231A-2A21-46C5-9DED-F2FF350C8045}">
          <x14:formula1>
            <xm:f>Données!$C$29:$C$31</xm:f>
          </x14:formula1>
          <xm:sqref>M17:Y17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G569"/>
  <sheetViews>
    <sheetView showZeros="0" topLeftCell="A58" zoomScaleNormal="100" workbookViewId="0">
      <selection activeCell="X86" sqref="X86:AC86"/>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177</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180</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5"/>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6"/>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5"/>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6"/>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5"/>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6"/>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5"/>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6"/>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174</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8">
        <f>SUM(R36:AB79)</f>
        <v>0</v>
      </c>
      <c r="M86" s="559"/>
      <c r="N86" s="559"/>
      <c r="O86" s="559"/>
      <c r="P86" s="559"/>
      <c r="Q86" s="560"/>
      <c r="R86" s="288"/>
      <c r="S86" s="288"/>
      <c r="T86" s="289"/>
      <c r="U86" s="591" t="s">
        <v>79</v>
      </c>
      <c r="V86" s="591"/>
      <c r="W86" s="288"/>
      <c r="X86" s="558">
        <f>IF(AND(AH24="Abondement unilatéral",M15="Salarié"),(SUM(AC36:AL79)+AN44)*0.903,(SUM(AC36:AL79)+AN44))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2"/>
      <c r="AL117" s="592"/>
      <c r="AM117" s="592"/>
      <c r="AN117" s="592"/>
      <c r="AO117" s="592"/>
      <c r="AP117" s="592"/>
      <c r="AQ117" s="592"/>
      <c r="AR117" s="592"/>
      <c r="AS117" s="592"/>
      <c r="AT117" s="592"/>
      <c r="AU117" s="592"/>
      <c r="AV117" s="592"/>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2"/>
      <c r="AL118" s="592"/>
      <c r="AM118" s="592"/>
      <c r="AN118" s="592"/>
      <c r="AO118" s="592"/>
      <c r="AP118" s="592"/>
      <c r="AQ118" s="592"/>
      <c r="AR118" s="592"/>
      <c r="AS118" s="592"/>
      <c r="AT118" s="592"/>
      <c r="AU118" s="592"/>
      <c r="AV118" s="592"/>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2"/>
      <c r="AL119" s="592"/>
      <c r="AM119" s="592"/>
      <c r="AN119" s="592"/>
      <c r="AO119" s="592"/>
      <c r="AP119" s="592"/>
      <c r="AQ119" s="592"/>
      <c r="AR119" s="592"/>
      <c r="AS119" s="592"/>
      <c r="AT119" s="592"/>
      <c r="AU119" s="592"/>
      <c r="AV119" s="592"/>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2"/>
      <c r="AL120" s="592"/>
      <c r="AM120" s="592"/>
      <c r="AN120" s="592"/>
      <c r="AO120" s="592"/>
      <c r="AP120" s="592"/>
      <c r="AQ120" s="592"/>
      <c r="AR120" s="592"/>
      <c r="AS120" s="592"/>
      <c r="AT120" s="592"/>
      <c r="AU120" s="592"/>
      <c r="AV120" s="592"/>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2"/>
      <c r="AL121" s="592"/>
      <c r="AM121" s="592"/>
      <c r="AN121" s="592"/>
      <c r="AO121" s="592"/>
      <c r="AP121" s="592"/>
      <c r="AQ121" s="592"/>
      <c r="AR121" s="592"/>
      <c r="AS121" s="592"/>
      <c r="AT121" s="592"/>
      <c r="AU121" s="592"/>
      <c r="AV121" s="592"/>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2"/>
      <c r="AL122" s="592"/>
      <c r="AM122" s="592"/>
      <c r="AN122" s="592"/>
      <c r="AO122" s="592"/>
      <c r="AP122" s="592"/>
      <c r="AQ122" s="592"/>
      <c r="AR122" s="592"/>
      <c r="AS122" s="592"/>
      <c r="AT122" s="592"/>
      <c r="AU122" s="592"/>
      <c r="AV122" s="592"/>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186</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vv+Qa0FzbRlcWHjdhE1f6XKQ0eOb0PCD+UVMf2eBspK7HbSec4vF6kogomRbY9oPDRs5Dt/MVIN9JEDt66VGaQ==" saltValue="kz7Yujl06r2W+kyuNNK5rg==" spinCount="100000" sheet="1" objects="1" scenarios="1"/>
  <customSheetViews>
    <customSheetView guid="{8BBDF041-1EC5-4F43-8AC5-BFD5AE5CB39A}" scale="60" showPageBreaks="1" zeroValues="0" hiddenRows="1" view="pageBreakPreview" topLeftCell="A24">
      <selection activeCell="B93" sqref="B93:AW93"/>
      <pageMargins left="0.7" right="0.7" top="0.75" bottom="0.75" header="0.3" footer="0.3"/>
      <pageSetup paperSize="9"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E26F9176-DA3E-4E7E-8E9F-C320B3D599B1}"/>
    <dataValidation allowBlank="1" showErrorMessage="1" promptTitle="Optiion gestion pilotée du PERCO" sqref="AW105 AW115 AW101:AW103 AW107:AW108" xr:uid="{A689BD2E-7AB6-458A-B2C0-178CC1DBA24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36275640-3387-4E63-9EE4-C447B2D838DF}"/>
    <dataValidation allowBlank="1" showInputMessage="1" showErrorMessage="1" sqref="AW13:IA13 AK19 AN19:AW19 Z28:IA28 AU14" xr:uid="{12089B6E-F894-42DF-85FA-24CFCAA1CC19}"/>
    <dataValidation allowBlank="1" showInputMessage="1" showErrorMessage="1" promptTitle="Numéro sécurité sociale" prompt="Données obligatoires" sqref="AA6 AA23" xr:uid="{9214FCCA-6F60-4162-98AE-74070717417D}"/>
    <dataValidation allowBlank="1" showInputMessage="1" showErrorMessage="1" prompt="Merci d'indiquer vos noms et prénoms en majuscules" sqref="Z10 Z7:Z8" xr:uid="{8C04EA0F-4824-42DE-998E-6A829B95AD97}"/>
    <dataValidation errorStyle="information" allowBlank="1" showInputMessage="1" showErrorMessage="1" error="Données non valides" sqref="AH13:AV13" xr:uid="{2E08DEB3-EFA0-455A-925B-A0E9F2B15C44}"/>
    <dataValidation type="textLength" allowBlank="1" showInputMessage="1" showErrorMessage="1" prompt="Compris en 13 et 15 caractères (la clé n'est pas obligatoire)_x000a_" sqref="M7:Y7" xr:uid="{A780AEBA-A063-433B-9797-AC01D223708A}">
      <formula1>13</formula1>
      <formula2>15</formula2>
    </dataValidation>
    <dataValidation type="list" allowBlank="1" showInputMessage="1" showErrorMessage="1" sqref="C116" xr:uid="{FA409B1A-0546-4BEB-A4C9-8AB08FC37DE2}">
      <formula1>$R$158:$R$159</formula1>
    </dataValidation>
    <dataValidation type="list" allowBlank="1" showInputMessage="1" showErrorMessage="1" sqref="M15:Y15" xr:uid="{D2EAF631-C292-4B7F-9097-171DBC947801}">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1AA7A973-1A70-4370-B8F3-1592C4E24D30}">
      <formula1>$Q$151:$Q$152</formula1>
    </dataValidation>
  </dataValidations>
  <hyperlinks>
    <hyperlink ref="AP96:AW99" location="'Modalités de versement'!A1" display="Plus d'information &gt;" xr:uid="{CDF05B3E-A6A4-41DB-A3E8-8B6E932B4E90}"/>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2308" r:id="rId5"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2309" r:id="rId6"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C0F1910-43A3-4C1B-866B-BF306E991252}">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DA35629-58E3-4738-846D-DEF8B5A2DDED}">
          <x14:formula1>
            <xm:f>Données!$C$16:$C$19</xm:f>
          </x14:formula1>
          <xm:sqref>AN38</xm:sqref>
        </x14:dataValidation>
        <x14:dataValidation type="list" allowBlank="1" showInputMessage="1" showErrorMessage="1" xr:uid="{986D139E-BB3B-48CA-A1C0-9D0949BDF25C}">
          <x14:formula1>
            <xm:f>Données!$C$29:$C$31</xm:f>
          </x14:formula1>
          <xm:sqref>M17:Y17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G569"/>
  <sheetViews>
    <sheetView showZeros="0" zoomScaleNormal="100" workbookViewId="0">
      <selection activeCell="M15" sqref="M15:Y1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177</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180</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174</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8">
        <f>SUM(R36:AB79)</f>
        <v>0</v>
      </c>
      <c r="M86" s="559"/>
      <c r="N86" s="559"/>
      <c r="O86" s="559"/>
      <c r="P86" s="559"/>
      <c r="Q86" s="560"/>
      <c r="R86" s="288"/>
      <c r="S86" s="288"/>
      <c r="T86" s="289"/>
      <c r="U86" s="591" t="s">
        <v>79</v>
      </c>
      <c r="V86" s="591"/>
      <c r="W86" s="288"/>
      <c r="X86" s="558">
        <f>IF(AND(AH24="Abondement unilatéral",M15="Salarié"),(SUM(AC36:AL79)+AN44)*0.903,(SUM(AC36:AL79)+AN44))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2"/>
      <c r="AL117" s="592"/>
      <c r="AM117" s="592"/>
      <c r="AN117" s="592"/>
      <c r="AO117" s="592"/>
      <c r="AP117" s="592"/>
      <c r="AQ117" s="592"/>
      <c r="AR117" s="592"/>
      <c r="AS117" s="592"/>
      <c r="AT117" s="592"/>
      <c r="AU117" s="592"/>
      <c r="AV117" s="592"/>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2"/>
      <c r="AL118" s="592"/>
      <c r="AM118" s="592"/>
      <c r="AN118" s="592"/>
      <c r="AO118" s="592"/>
      <c r="AP118" s="592"/>
      <c r="AQ118" s="592"/>
      <c r="AR118" s="592"/>
      <c r="AS118" s="592"/>
      <c r="AT118" s="592"/>
      <c r="AU118" s="592"/>
      <c r="AV118" s="592"/>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2"/>
      <c r="AL119" s="592"/>
      <c r="AM119" s="592"/>
      <c r="AN119" s="592"/>
      <c r="AO119" s="592"/>
      <c r="AP119" s="592"/>
      <c r="AQ119" s="592"/>
      <c r="AR119" s="592"/>
      <c r="AS119" s="592"/>
      <c r="AT119" s="592"/>
      <c r="AU119" s="592"/>
      <c r="AV119" s="592"/>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2"/>
      <c r="AL120" s="592"/>
      <c r="AM120" s="592"/>
      <c r="AN120" s="592"/>
      <c r="AO120" s="592"/>
      <c r="AP120" s="592"/>
      <c r="AQ120" s="592"/>
      <c r="AR120" s="592"/>
      <c r="AS120" s="592"/>
      <c r="AT120" s="592"/>
      <c r="AU120" s="592"/>
      <c r="AV120" s="592"/>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2"/>
      <c r="AL121" s="592"/>
      <c r="AM121" s="592"/>
      <c r="AN121" s="592"/>
      <c r="AO121" s="592"/>
      <c r="AP121" s="592"/>
      <c r="AQ121" s="592"/>
      <c r="AR121" s="592"/>
      <c r="AS121" s="592"/>
      <c r="AT121" s="592"/>
      <c r="AU121" s="592"/>
      <c r="AV121" s="592"/>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2"/>
      <c r="AL122" s="592"/>
      <c r="AM122" s="592"/>
      <c r="AN122" s="592"/>
      <c r="AO122" s="592"/>
      <c r="AP122" s="592"/>
      <c r="AQ122" s="592"/>
      <c r="AR122" s="592"/>
      <c r="AS122" s="592"/>
      <c r="AT122" s="592"/>
      <c r="AU122" s="592"/>
      <c r="AV122" s="592"/>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186</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OLhy/96S/xEIZZVIrJ+5GYsFdRFu27OKOyA+9yTp+evmO6Yz0GAyZ3bfPyWTuIrogzX7Psp9HDgS1A3pzS6nqA==" saltValue="qI5rUYML1JhKJzDUeAAGlg=="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DFE8D87F-6E1B-4ED2-BC92-ADACE738EA2D}"/>
    <dataValidation allowBlank="1" showErrorMessage="1" promptTitle="Optiion gestion pilotée du PERCO" sqref="AW105 AW115 AW101:AW103 AW107:AW108" xr:uid="{459D636B-24B2-43A2-B9D0-318E855EBD45}"/>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F95B2E81-1E1E-4E63-A332-8CA65A30B609}"/>
    <dataValidation allowBlank="1" showInputMessage="1" showErrorMessage="1" sqref="AW13:IA13 AK19 AN19:AW19 Z28:IA28 AU14" xr:uid="{6718957C-C39D-4AF1-93A9-032690F30285}"/>
    <dataValidation allowBlank="1" showInputMessage="1" showErrorMessage="1" promptTitle="Numéro sécurité sociale" prompt="Données obligatoires" sqref="AA6 AA23" xr:uid="{61728F2C-CC7D-4E1D-980B-95341219F790}"/>
    <dataValidation allowBlank="1" showInputMessage="1" showErrorMessage="1" prompt="Merci d'indiquer vos noms et prénoms en majuscules" sqref="Z10 Z7:Z8" xr:uid="{5E3431B5-B596-4E42-97ED-33B6895E5F67}"/>
    <dataValidation errorStyle="information" allowBlank="1" showInputMessage="1" showErrorMessage="1" error="Données non valides" sqref="AH13:AV13" xr:uid="{56CFC41A-D3EA-4B9A-B3CE-43873373A35C}"/>
    <dataValidation type="textLength" allowBlank="1" showInputMessage="1" showErrorMessage="1" prompt="Compris en 13 et 15 caractères (la clé n'est pas obligatoire)_x000a_" sqref="M7:Y7" xr:uid="{FDE8EB06-9098-4D5B-B82E-0A1DD74E44CD}">
      <formula1>13</formula1>
      <formula2>15</formula2>
    </dataValidation>
    <dataValidation type="list" allowBlank="1" showInputMessage="1" showErrorMessage="1" sqref="C116" xr:uid="{EAB51947-C556-47EB-9092-9EE13933CB55}">
      <formula1>$R$158:$R$159</formula1>
    </dataValidation>
    <dataValidation type="list" allowBlank="1" showInputMessage="1" showErrorMessage="1" sqref="M15:Y15" xr:uid="{0B0A20A4-D329-4308-8663-29F527417F96}">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702F1BF9-4275-47AE-9BE0-1FABF4571CD4}">
      <formula1>$Q$151:$Q$152</formula1>
    </dataValidation>
  </dataValidations>
  <hyperlinks>
    <hyperlink ref="AP96:AW99" location="'Modalités de versement'!A1" display="Plus d'information &gt;" xr:uid="{DA50C36C-0EDF-475C-ABF9-ACEE43440305}"/>
  </hyperlinks>
  <printOptions horizontalCentered="1" verticalCentered="1"/>
  <pageMargins left="0" right="0" top="0" bottom="0" header="0" footer="0"/>
  <pageSetup paperSize="9" scale="5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33" r:id="rId4"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34" r:id="rId5"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B7E70D7-AA2F-42A7-B37A-88A3D32A2270}">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82A5B20-0C40-4C3B-AD0B-20C7F6A43B48}">
          <x14:formula1>
            <xm:f>Données!$C$16:$C$19</xm:f>
          </x14:formula1>
          <xm:sqref>AN38</xm:sqref>
        </x14:dataValidation>
        <x14:dataValidation type="list" allowBlank="1" showInputMessage="1" showErrorMessage="1" xr:uid="{051E4891-7C10-4E45-ADD3-BC3C4BAC8277}">
          <x14:formula1>
            <xm:f>Données!$C$29:$C$31</xm:f>
          </x14:formula1>
          <xm:sqref>M17:Y17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G569"/>
  <sheetViews>
    <sheetView showZeros="0" topLeftCell="A73" zoomScaleNormal="100" workbookViewId="0">
      <selection activeCell="X86" sqref="X86:AC86"/>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177</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180</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174</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8">
        <f>SUM(R36:AB79)</f>
        <v>0</v>
      </c>
      <c r="M86" s="559"/>
      <c r="N86" s="559"/>
      <c r="O86" s="559"/>
      <c r="P86" s="559"/>
      <c r="Q86" s="560"/>
      <c r="R86" s="288"/>
      <c r="S86" s="288"/>
      <c r="T86" s="289"/>
      <c r="U86" s="591" t="s">
        <v>79</v>
      </c>
      <c r="V86" s="591"/>
      <c r="W86" s="288"/>
      <c r="X86" s="558">
        <f>IF(AND(AH24="Abondement unilatéral",M15="Salarié"),(SUM(AC36:AL79)+AN44)*0.903,(SUM(AC36:AL79)+AN44))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2"/>
      <c r="AL117" s="592"/>
      <c r="AM117" s="592"/>
      <c r="AN117" s="592"/>
      <c r="AO117" s="592"/>
      <c r="AP117" s="592"/>
      <c r="AQ117" s="592"/>
      <c r="AR117" s="592"/>
      <c r="AS117" s="592"/>
      <c r="AT117" s="592"/>
      <c r="AU117" s="592"/>
      <c r="AV117" s="592"/>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2"/>
      <c r="AL118" s="592"/>
      <c r="AM118" s="592"/>
      <c r="AN118" s="592"/>
      <c r="AO118" s="592"/>
      <c r="AP118" s="592"/>
      <c r="AQ118" s="592"/>
      <c r="AR118" s="592"/>
      <c r="AS118" s="592"/>
      <c r="AT118" s="592"/>
      <c r="AU118" s="592"/>
      <c r="AV118" s="592"/>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2"/>
      <c r="AL119" s="592"/>
      <c r="AM119" s="592"/>
      <c r="AN119" s="592"/>
      <c r="AO119" s="592"/>
      <c r="AP119" s="592"/>
      <c r="AQ119" s="592"/>
      <c r="AR119" s="592"/>
      <c r="AS119" s="592"/>
      <c r="AT119" s="592"/>
      <c r="AU119" s="592"/>
      <c r="AV119" s="592"/>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2"/>
      <c r="AL120" s="592"/>
      <c r="AM120" s="592"/>
      <c r="AN120" s="592"/>
      <c r="AO120" s="592"/>
      <c r="AP120" s="592"/>
      <c r="AQ120" s="592"/>
      <c r="AR120" s="592"/>
      <c r="AS120" s="592"/>
      <c r="AT120" s="592"/>
      <c r="AU120" s="592"/>
      <c r="AV120" s="592"/>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2"/>
      <c r="AL121" s="592"/>
      <c r="AM121" s="592"/>
      <c r="AN121" s="592"/>
      <c r="AO121" s="592"/>
      <c r="AP121" s="592"/>
      <c r="AQ121" s="592"/>
      <c r="AR121" s="592"/>
      <c r="AS121" s="592"/>
      <c r="AT121" s="592"/>
      <c r="AU121" s="592"/>
      <c r="AV121" s="592"/>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2"/>
      <c r="AL122" s="592"/>
      <c r="AM122" s="592"/>
      <c r="AN122" s="592"/>
      <c r="AO122" s="592"/>
      <c r="AP122" s="592"/>
      <c r="AQ122" s="592"/>
      <c r="AR122" s="592"/>
      <c r="AS122" s="592"/>
      <c r="AT122" s="592"/>
      <c r="AU122" s="592"/>
      <c r="AV122" s="592"/>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186</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HecuZnfFwKjlYc2SwfaYndh4JLIitXDCWbLkPE+ewNcj+rm6zbkK2AKTt5jxyjUJNWx3XLv3g4/Dbe3hcJdTg==" saltValue="zxh7hDAwqWANVp/oqxB8Jg==" spinCount="100000" sheet="1" objects="1" scenarios="1"/>
  <customSheetViews>
    <customSheetView guid="{8BBDF041-1EC5-4F43-8AC5-BFD5AE5CB39A}" zeroValues="0" hiddenRows="1" topLeftCell="A70">
      <selection activeCell="B93" sqref="B93:AW93"/>
      <pageMargins left="0.7" right="0.7" top="0.75" bottom="0.75" header="0.3" footer="0.3"/>
      <pageSetup paperSize="9"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40DD4233-6F47-4BEB-8F3C-B6A9DD9EA9DE}"/>
    <dataValidation allowBlank="1" showErrorMessage="1" promptTitle="Optiion gestion pilotée du PERCO" sqref="AW105 AW115 AW101:AW103 AW107:AW108" xr:uid="{C6091E76-2A3C-4BE0-B3FF-7F5FC369E888}"/>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0D893D63-0787-45AC-9D0F-6E3859597B9B}"/>
    <dataValidation allowBlank="1" showInputMessage="1" showErrorMessage="1" sqref="AW13:IA13 AK19 AN19:AW19 Z28:IA28 AU14" xr:uid="{6EB083DA-D136-4614-A50A-21D37DCF79A7}"/>
    <dataValidation allowBlank="1" showInputMessage="1" showErrorMessage="1" promptTitle="Numéro sécurité sociale" prompt="Données obligatoires" sqref="AA6 AA23" xr:uid="{DEA2D1BF-D9FC-41DD-830A-9C911571328F}"/>
    <dataValidation allowBlank="1" showInputMessage="1" showErrorMessage="1" prompt="Merci d'indiquer vos noms et prénoms en majuscules" sqref="Z10 Z7:Z8" xr:uid="{31823B93-CE9A-42EC-8A3A-3CFA4819F8AF}"/>
    <dataValidation errorStyle="information" allowBlank="1" showInputMessage="1" showErrorMessage="1" error="Données non valides" sqref="AH13:AV13" xr:uid="{D8D01BA6-A0A7-418A-B912-A590DB31F1CB}"/>
    <dataValidation type="textLength" allowBlank="1" showInputMessage="1" showErrorMessage="1" prompt="Compris en 13 et 15 caractères (la clé n'est pas obligatoire)_x000a_" sqref="M7:Y7" xr:uid="{DAEB6626-8662-4FF6-8483-8977176D26CA}">
      <formula1>13</formula1>
      <formula2>15</formula2>
    </dataValidation>
    <dataValidation type="list" allowBlank="1" showInputMessage="1" showErrorMessage="1" sqref="C116" xr:uid="{4BE00417-4337-4600-BEA2-DF4F06FBA396}">
      <formula1>$R$158:$R$159</formula1>
    </dataValidation>
    <dataValidation type="list" allowBlank="1" showInputMessage="1" showErrorMessage="1" sqref="M15:Y15" xr:uid="{F64A8AF0-CC09-4C85-800F-C72F694DD5A1}">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92594EA0-991A-424D-B7D9-3A00E34F1AEA}">
      <formula1>$Q$151:$Q$152</formula1>
    </dataValidation>
  </dataValidations>
  <hyperlinks>
    <hyperlink ref="AP96:AW99" location="'Modalités de versement'!A1" display="Plus d'information &gt;" xr:uid="{A48E5F92-2D94-4439-9BFF-CD37A98B9962}"/>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4355" r:id="rId5"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56" r:id="rId6"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86CF593-4B3C-40AC-ADDB-E4B2F6D76E62}">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24E8620-AEF5-4FAA-99A6-286B9AA57FDE}">
          <x14:formula1>
            <xm:f>Données!$C$16:$C$19</xm:f>
          </x14:formula1>
          <xm:sqref>AN38</xm:sqref>
        </x14:dataValidation>
        <x14:dataValidation type="list" allowBlank="1" showInputMessage="1" showErrorMessage="1" xr:uid="{85A28CF7-8776-474F-B716-AE06B3A5332A}">
          <x14:formula1>
            <xm:f>Données!$C$29:$C$31</xm:f>
          </x14:formula1>
          <xm:sqref>M17:Y17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G569"/>
  <sheetViews>
    <sheetView showZeros="0" topLeftCell="A58" zoomScaleNormal="100" workbookViewId="0">
      <selection activeCell="X86" sqref="X86:AC86"/>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177</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180</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174</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8">
        <f>SUM(R36:AB79)</f>
        <v>0</v>
      </c>
      <c r="M86" s="559"/>
      <c r="N86" s="559"/>
      <c r="O86" s="559"/>
      <c r="P86" s="559"/>
      <c r="Q86" s="560"/>
      <c r="R86" s="288"/>
      <c r="S86" s="288"/>
      <c r="T86" s="289"/>
      <c r="U86" s="591" t="s">
        <v>79</v>
      </c>
      <c r="V86" s="591"/>
      <c r="W86" s="288"/>
      <c r="X86" s="558">
        <f>IF(AND(AH24="Abondement unilatéral",M15="Salarié"),(SUM(AC36:AL79)+AN44)*0.903,(SUM(AC36:AL79)+AN44))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2"/>
      <c r="AL117" s="592"/>
      <c r="AM117" s="592"/>
      <c r="AN117" s="592"/>
      <c r="AO117" s="592"/>
      <c r="AP117" s="592"/>
      <c r="AQ117" s="592"/>
      <c r="AR117" s="592"/>
      <c r="AS117" s="592"/>
      <c r="AT117" s="592"/>
      <c r="AU117" s="592"/>
      <c r="AV117" s="592"/>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2"/>
      <c r="AL118" s="592"/>
      <c r="AM118" s="592"/>
      <c r="AN118" s="592"/>
      <c r="AO118" s="592"/>
      <c r="AP118" s="592"/>
      <c r="AQ118" s="592"/>
      <c r="AR118" s="592"/>
      <c r="AS118" s="592"/>
      <c r="AT118" s="592"/>
      <c r="AU118" s="592"/>
      <c r="AV118" s="592"/>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2"/>
      <c r="AL119" s="592"/>
      <c r="AM119" s="592"/>
      <c r="AN119" s="592"/>
      <c r="AO119" s="592"/>
      <c r="AP119" s="592"/>
      <c r="AQ119" s="592"/>
      <c r="AR119" s="592"/>
      <c r="AS119" s="592"/>
      <c r="AT119" s="592"/>
      <c r="AU119" s="592"/>
      <c r="AV119" s="592"/>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2"/>
      <c r="AL120" s="592"/>
      <c r="AM120" s="592"/>
      <c r="AN120" s="592"/>
      <c r="AO120" s="592"/>
      <c r="AP120" s="592"/>
      <c r="AQ120" s="592"/>
      <c r="AR120" s="592"/>
      <c r="AS120" s="592"/>
      <c r="AT120" s="592"/>
      <c r="AU120" s="592"/>
      <c r="AV120" s="592"/>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2"/>
      <c r="AL121" s="592"/>
      <c r="AM121" s="592"/>
      <c r="AN121" s="592"/>
      <c r="AO121" s="592"/>
      <c r="AP121" s="592"/>
      <c r="AQ121" s="592"/>
      <c r="AR121" s="592"/>
      <c r="AS121" s="592"/>
      <c r="AT121" s="592"/>
      <c r="AU121" s="592"/>
      <c r="AV121" s="592"/>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2"/>
      <c r="AL122" s="592"/>
      <c r="AM122" s="592"/>
      <c r="AN122" s="592"/>
      <c r="AO122" s="592"/>
      <c r="AP122" s="592"/>
      <c r="AQ122" s="592"/>
      <c r="AR122" s="592"/>
      <c r="AS122" s="592"/>
      <c r="AT122" s="592"/>
      <c r="AU122" s="592"/>
      <c r="AV122" s="592"/>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186</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ZuY1epUcSL1PdPufxf8PC6fUspPmxSfD9p88DvjOpaZlCgPOVGGd2/C2v8rjuh2lXavo8PcGWQlUhUIVzH5BEA==" saltValue="MJU8NB1aElbyZX2/xy8JOg==" spinCount="100000" sheet="1" objects="1" scenarios="1"/>
  <customSheetViews>
    <customSheetView guid="{8BBDF041-1EC5-4F43-8AC5-BFD5AE5CB39A}" zeroValues="0" hiddenRows="1" topLeftCell="A85">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FCA023F3-E549-46B7-BD77-433C35C2E476}"/>
    <dataValidation allowBlank="1" showErrorMessage="1" promptTitle="Optiion gestion pilotée du PERCO" sqref="AW105 AW115 AW101:AW103 AW107:AW108" xr:uid="{4C923B40-61D9-4223-8238-6587818EEEE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FC48D350-152E-4275-906B-D7324ADD3932}"/>
    <dataValidation allowBlank="1" showInputMessage="1" showErrorMessage="1" sqref="AW13:IA13 AK19 AN19:AW19 Z28:IA28 AU14" xr:uid="{FE14F8C5-BA54-44AF-9A50-ABC1E6040087}"/>
    <dataValidation allowBlank="1" showInputMessage="1" showErrorMessage="1" promptTitle="Numéro sécurité sociale" prompt="Données obligatoires" sqref="AA6 AA23" xr:uid="{F18B3BAB-F4EA-4D18-B7EB-405101F43E4C}"/>
    <dataValidation allowBlank="1" showInputMessage="1" showErrorMessage="1" prompt="Merci d'indiquer vos noms et prénoms en majuscules" sqref="Z10 Z7:Z8" xr:uid="{2D6539FB-9FFB-4169-AC1E-C765299F77FF}"/>
    <dataValidation errorStyle="information" allowBlank="1" showInputMessage="1" showErrorMessage="1" error="Données non valides" sqref="AH13:AV13" xr:uid="{53A11E2B-C236-45E4-A082-E2E8D8B8A230}"/>
    <dataValidation type="textLength" allowBlank="1" showInputMessage="1" showErrorMessage="1" prompt="Compris en 13 et 15 caractères (la clé n'est pas obligatoire)_x000a_" sqref="M7:Y7" xr:uid="{F18970FC-6F66-431C-8BBC-477F6068D0DB}">
      <formula1>13</formula1>
      <formula2>15</formula2>
    </dataValidation>
    <dataValidation type="list" allowBlank="1" showInputMessage="1" showErrorMessage="1" sqref="C116" xr:uid="{BE6C2254-7AEB-4184-983D-1CFF92F97FB8}">
      <formula1>$R$158:$R$159</formula1>
    </dataValidation>
    <dataValidation type="list" allowBlank="1" showInputMessage="1" showErrorMessage="1" sqref="M15:Y15" xr:uid="{24CCEAE8-5BA0-422F-90FA-664A16947246}">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073EA88F-0420-43F3-AE95-98C137EADC70}">
      <formula1>$Q$151:$Q$152</formula1>
    </dataValidation>
  </dataValidations>
  <hyperlinks>
    <hyperlink ref="AP96:AW99" location="'Modalités de versement'!A1" display="Plus d'information &gt;" xr:uid="{DA4AF8A8-FB47-4CFB-8B35-E3EA52E49206}"/>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80" r:id="rId4"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81" r:id="rId5"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10D1B29-4E15-4BA5-8AD2-D30FD7F72460}">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1CF37F4-A9DF-4F4A-8C4C-BF89C226B915}">
          <x14:formula1>
            <xm:f>Données!$C$16:$C$19</xm:f>
          </x14:formula1>
          <xm:sqref>AN38</xm:sqref>
        </x14:dataValidation>
        <x14:dataValidation type="list" allowBlank="1" showInputMessage="1" showErrorMessage="1" xr:uid="{FA83F457-5A95-4BA4-A9E8-29EDFAC533E0}">
          <x14:formula1>
            <xm:f>Données!$C$29:$C$31</xm:f>
          </x14:formula1>
          <xm:sqref>M17:Y17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G569"/>
  <sheetViews>
    <sheetView showZeros="0" topLeftCell="A58" zoomScaleNormal="100" workbookViewId="0">
      <selection activeCell="X86" sqref="X86:AC86"/>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177</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180</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174</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58">
        <f>SUM(R36:AB79)</f>
        <v>0</v>
      </c>
      <c r="M86" s="559"/>
      <c r="N86" s="559"/>
      <c r="O86" s="559"/>
      <c r="P86" s="559"/>
      <c r="Q86" s="560"/>
      <c r="R86" s="288"/>
      <c r="S86" s="288"/>
      <c r="T86" s="289"/>
      <c r="U86" s="591" t="s">
        <v>79</v>
      </c>
      <c r="V86" s="591"/>
      <c r="W86" s="288"/>
      <c r="X86" s="558">
        <f>IF(AND(AH24="Abondement unilatéral",M15="Salarié"),(SUM(AC36:AL79)+AN44)*0.903,(SUM(AC36:AL79)+AN44))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2"/>
      <c r="AL117" s="592"/>
      <c r="AM117" s="592"/>
      <c r="AN117" s="592"/>
      <c r="AO117" s="592"/>
      <c r="AP117" s="592"/>
      <c r="AQ117" s="592"/>
      <c r="AR117" s="592"/>
      <c r="AS117" s="592"/>
      <c r="AT117" s="592"/>
      <c r="AU117" s="592"/>
      <c r="AV117" s="592"/>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2"/>
      <c r="AL118" s="592"/>
      <c r="AM118" s="592"/>
      <c r="AN118" s="592"/>
      <c r="AO118" s="592"/>
      <c r="AP118" s="592"/>
      <c r="AQ118" s="592"/>
      <c r="AR118" s="592"/>
      <c r="AS118" s="592"/>
      <c r="AT118" s="592"/>
      <c r="AU118" s="592"/>
      <c r="AV118" s="592"/>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2"/>
      <c r="AL119" s="592"/>
      <c r="AM119" s="592"/>
      <c r="AN119" s="592"/>
      <c r="AO119" s="592"/>
      <c r="AP119" s="592"/>
      <c r="AQ119" s="592"/>
      <c r="AR119" s="592"/>
      <c r="AS119" s="592"/>
      <c r="AT119" s="592"/>
      <c r="AU119" s="592"/>
      <c r="AV119" s="592"/>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2"/>
      <c r="AL120" s="592"/>
      <c r="AM120" s="592"/>
      <c r="AN120" s="592"/>
      <c r="AO120" s="592"/>
      <c r="AP120" s="592"/>
      <c r="AQ120" s="592"/>
      <c r="AR120" s="592"/>
      <c r="AS120" s="592"/>
      <c r="AT120" s="592"/>
      <c r="AU120" s="592"/>
      <c r="AV120" s="592"/>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2"/>
      <c r="AL121" s="592"/>
      <c r="AM121" s="592"/>
      <c r="AN121" s="592"/>
      <c r="AO121" s="592"/>
      <c r="AP121" s="592"/>
      <c r="AQ121" s="592"/>
      <c r="AR121" s="592"/>
      <c r="AS121" s="592"/>
      <c r="AT121" s="592"/>
      <c r="AU121" s="592"/>
      <c r="AV121" s="592"/>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2"/>
      <c r="AL122" s="592"/>
      <c r="AM122" s="592"/>
      <c r="AN122" s="592"/>
      <c r="AO122" s="592"/>
      <c r="AP122" s="592"/>
      <c r="AQ122" s="592"/>
      <c r="AR122" s="592"/>
      <c r="AS122" s="592"/>
      <c r="AT122" s="592"/>
      <c r="AU122" s="592"/>
      <c r="AV122" s="592"/>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186</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TSHdY96PMu3C/ogvngwMSn0TjX0g2WpBaj/O1a+Hzu5COun87dt99WCxTxC0fV+mkTl740PcvlDbiqvlYxa1Iw==" saltValue="0Mno5eQ7zPfW481Q1BZKIg==" spinCount="100000" sheet="1" objects="1" scenarios="1"/>
  <customSheetViews>
    <customSheetView guid="{8BBDF041-1EC5-4F43-8AC5-BFD5AE5CB39A}" zeroValues="0" hiddenRows="1" topLeftCell="A79">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09A5F6A2-0B44-4D4C-BC1D-3C49B4CBAD08}"/>
    <dataValidation allowBlank="1" showErrorMessage="1" promptTitle="Optiion gestion pilotée du PERCO" sqref="AW105 AW115 AW101:AW103 AW107:AW108" xr:uid="{89EFC8C7-7A5D-4AFB-8657-EEDF9D7E494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4523FE1F-DAE9-474C-9681-077FBDC6FE99}"/>
    <dataValidation allowBlank="1" showInputMessage="1" showErrorMessage="1" sqref="AW13:IA13 AK19 AN19:AW19 Z28:IA28 AU14" xr:uid="{8FBA4A45-FBF4-4E55-A7D5-ABA40855BECA}"/>
    <dataValidation allowBlank="1" showInputMessage="1" showErrorMessage="1" promptTitle="Numéro sécurité sociale" prompt="Données obligatoires" sqref="AA6 AA23" xr:uid="{AC946511-A07E-4440-8CA1-E69CCB952283}"/>
    <dataValidation allowBlank="1" showInputMessage="1" showErrorMessage="1" prompt="Merci d'indiquer vos noms et prénoms en majuscules" sqref="Z10 Z7:Z8" xr:uid="{A6951533-FFFD-47A7-B1BA-00C31F75FC07}"/>
    <dataValidation errorStyle="information" allowBlank="1" showInputMessage="1" showErrorMessage="1" error="Données non valides" sqref="AH13:AV13" xr:uid="{6307672B-DFE7-4269-88A9-D81936DE0D7B}"/>
    <dataValidation type="textLength" allowBlank="1" showInputMessage="1" showErrorMessage="1" prompt="Compris en 13 et 15 caractères (la clé n'est pas obligatoire)_x000a_" sqref="M7:Y7" xr:uid="{F27830C6-804B-4831-AC8E-4885F95309ED}">
      <formula1>13</formula1>
      <formula2>15</formula2>
    </dataValidation>
    <dataValidation type="list" allowBlank="1" showInputMessage="1" showErrorMessage="1" sqref="C116" xr:uid="{3ADDDD56-E651-40C6-9B3E-DECEC80FEBB4}">
      <formula1>$R$158:$R$159</formula1>
    </dataValidation>
    <dataValidation type="list" allowBlank="1" showInputMessage="1" showErrorMessage="1" sqref="M15:Y15" xr:uid="{C5BB6AE4-1C0F-48B6-8F97-A5EE664F5FC5}">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29295C9E-9144-425F-A741-079F94ADB509}">
      <formula1>$Q$151:$Q$152</formula1>
    </dataValidation>
  </dataValidations>
  <hyperlinks>
    <hyperlink ref="AP96:AW99" location="'Modalités de versement'!A1" display="Plus d'information &gt;" xr:uid="{FC7F26B3-6BDC-40C7-9688-235989CD1CE0}"/>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03" r:id="rId4"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04" r:id="rId5"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8E18C72-F1BD-4D29-A4A4-A31B850AF9D4}">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1521227-281F-4B0B-AE1F-3CD64264F9E0}">
          <x14:formula1>
            <xm:f>Données!$C$16:$C$19</xm:f>
          </x14:formula1>
          <xm:sqref>AN38</xm:sqref>
        </x14:dataValidation>
        <x14:dataValidation type="list" allowBlank="1" showInputMessage="1" showErrorMessage="1" xr:uid="{C5EEA3C3-D713-4CC8-898B-8EA18564511F}">
          <x14:formula1>
            <xm:f>Données!$C$29:$C$31</xm:f>
          </x14:formula1>
          <xm:sqref>M17:Y17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C1477F-C26F-43DF-A738-897ED3CEC537}">
  <ds:schemaRefs>
    <ds:schemaRef ds:uri="d1b4585e-59aa-43d5-93e5-b0690e240271"/>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39d78b12-1cbe-46d0-bb40-b55ac852e6c8"/>
  </ds:schemaRefs>
</ds:datastoreItem>
</file>

<file path=customXml/itemProps2.xml><?xml version="1.0" encoding="utf-8"?>
<ds:datastoreItem xmlns:ds="http://schemas.openxmlformats.org/officeDocument/2006/customXml" ds:itemID="{C0EFF1B2-C816-4636-A71B-57A52BD01A7C}">
  <ds:schemaRefs>
    <ds:schemaRef ds:uri="http://schemas.microsoft.com/sharepoint/v3/contenttype/forms"/>
  </ds:schemaRefs>
</ds:datastoreItem>
</file>

<file path=customXml/itemProps3.xml><?xml version="1.0" encoding="utf-8"?>
<ds:datastoreItem xmlns:ds="http://schemas.openxmlformats.org/officeDocument/2006/customXml" ds:itemID="{63624ED2-EAF6-4396-AEF9-48EB4A9BB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Modalités de versement</vt:lpstr>
      <vt:lpstr>Autres fonds</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MARVEAUX Edwin</cp:lastModifiedBy>
  <cp:lastPrinted>2022-12-15T13:34:04Z</cp:lastPrinted>
  <dcterms:created xsi:type="dcterms:W3CDTF">2013-07-31T09:20:59Z</dcterms:created>
  <dcterms:modified xsi:type="dcterms:W3CDTF">2025-12-03T14:08:40Z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